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tabRatio="960" firstSheet="10" activeTab="36"/>
  </bookViews>
  <sheets>
    <sheet name="表1" sheetId="1" r:id="rId1"/>
    <sheet name="表2 " sheetId="2" r:id="rId2"/>
    <sheet name="表3" sheetId="3" r:id="rId3"/>
    <sheet name="表4 "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6" sheetId="16" r:id="rId16"/>
    <sheet name="表17" sheetId="17" r:id="rId17"/>
    <sheet name="表18" sheetId="18" r:id="rId18"/>
    <sheet name="表19" sheetId="19" r:id="rId19"/>
    <sheet name="表20" sheetId="20" r:id="rId20"/>
    <sheet name="表21" sheetId="21" r:id="rId21"/>
    <sheet name="表22" sheetId="22" r:id="rId22"/>
    <sheet name="表23" sheetId="23" r:id="rId23"/>
    <sheet name="表24" sheetId="24" r:id="rId24"/>
    <sheet name="表25" sheetId="25" r:id="rId25"/>
    <sheet name="表26" sheetId="26" r:id="rId26"/>
    <sheet name="表27" sheetId="27" r:id="rId27"/>
    <sheet name="表28" sheetId="28" r:id="rId28"/>
    <sheet name="表29" sheetId="29" r:id="rId29"/>
    <sheet name="表30" sheetId="30" r:id="rId30"/>
    <sheet name="表31" sheetId="31" r:id="rId31"/>
    <sheet name="表32" sheetId="32" r:id="rId32"/>
    <sheet name="表33" sheetId="33" r:id="rId33"/>
    <sheet name="表34" sheetId="34" r:id="rId34"/>
    <sheet name="表35" sheetId="35" r:id="rId35"/>
    <sheet name="表36" sheetId="36" r:id="rId36"/>
    <sheet name="表37" sheetId="37" r:id="rId37"/>
    <sheet name="表38" sheetId="38" r:id="rId38"/>
  </sheets>
  <externalReferences>
    <externalReference r:id="rId41"/>
    <externalReference r:id="rId42"/>
    <externalReference r:id="rId43"/>
    <externalReference r:id="rId44"/>
    <externalReference r:id="rId45"/>
  </externalReferences>
  <definedNames>
    <definedName name="a" localSheetId="16">#REF!</definedName>
    <definedName name="a" localSheetId="17">#REF!</definedName>
    <definedName name="a">#REF!</definedName>
    <definedName name="m00">#REF!</definedName>
    <definedName name="_xlnm.Print_Area" localSheetId="9">'表10'!$A$1:$E$29</definedName>
    <definedName name="_xlnm.Print_Area" localSheetId="1">'表2 '!$A$1:$E$30</definedName>
    <definedName name="_xlnm.Print_Area" localSheetId="19">'表20'!$A$2:$J$22</definedName>
    <definedName name="_xlnm.Print_Area" localSheetId="4">'表5'!$1:$29</definedName>
    <definedName name="_xlnm.Print_Titles" localSheetId="10">'表11'!$2:$4</definedName>
  </definedNames>
  <calcPr fullCalcOnLoad="1"/>
</workbook>
</file>

<file path=xl/comments3.xml><?xml version="1.0" encoding="utf-8"?>
<comments xmlns="http://schemas.openxmlformats.org/spreadsheetml/2006/main">
  <authors>
    <author>周震乾 10.105.98.171</author>
    <author>周震乾</author>
    <author>ZZQ</author>
  </authors>
  <commentList>
    <comment ref="B9" authorId="0">
      <text>
        <r>
          <rPr>
            <b/>
            <sz val="9"/>
            <rFont val="宋体"/>
            <family val="0"/>
          </rPr>
          <t xml:space="preserve">周震乾： 
</t>
        </r>
        <r>
          <rPr>
            <sz val="9"/>
            <rFont val="宋体"/>
            <family val="0"/>
          </rPr>
          <t>两税基数39645万、营改增基数29229万</t>
        </r>
      </text>
    </comment>
    <comment ref="B12" authorId="1">
      <text>
        <r>
          <rPr>
            <b/>
            <sz val="9"/>
            <rFont val="宋体"/>
            <family val="0"/>
          </rPr>
          <t>周震乾:</t>
        </r>
        <r>
          <rPr>
            <sz val="9"/>
            <rFont val="宋体"/>
            <family val="0"/>
          </rPr>
          <t xml:space="preserve">
2018年补助702471万，其中基数672711万、一次性补助29760万。2019年新增97587万，其中基数38567万、一次性补助59020万。</t>
        </r>
      </text>
    </comment>
    <comment ref="B13" authorId="1">
      <text>
        <r>
          <rPr>
            <b/>
            <sz val="9"/>
            <rFont val="宋体"/>
            <family val="0"/>
          </rPr>
          <t>周震乾:</t>
        </r>
        <r>
          <rPr>
            <sz val="9"/>
            <rFont val="宋体"/>
            <family val="0"/>
          </rPr>
          <t xml:space="preserve">
2018年236289万，2019年新增8103万</t>
        </r>
      </text>
    </comment>
    <comment ref="B19" authorId="2">
      <text>
        <r>
          <rPr>
            <b/>
            <sz val="9"/>
            <rFont val="宋体"/>
            <family val="0"/>
          </rPr>
          <t>ZZQ:</t>
        </r>
        <r>
          <rPr>
            <sz val="9"/>
            <rFont val="宋体"/>
            <family val="0"/>
          </rPr>
          <t xml:space="preserve">
2019年表八数据313501万</t>
        </r>
      </text>
    </comment>
  </commentList>
</comments>
</file>

<file path=xl/comments8.xml><?xml version="1.0" encoding="utf-8"?>
<comments xmlns="http://schemas.openxmlformats.org/spreadsheetml/2006/main">
  <authors>
    <author>周震乾 10.105.98.171</author>
    <author>周震乾</author>
  </authors>
  <commentList>
    <comment ref="B9" authorId="0">
      <text>
        <r>
          <rPr>
            <b/>
            <sz val="9"/>
            <rFont val="宋体"/>
            <family val="0"/>
          </rPr>
          <t xml:space="preserve">周震乾： 
</t>
        </r>
        <r>
          <rPr>
            <sz val="9"/>
            <rFont val="宋体"/>
            <family val="0"/>
          </rPr>
          <t>两税基数39645万、营改增基数29229万</t>
        </r>
      </text>
    </comment>
    <comment ref="B12" authorId="1">
      <text>
        <r>
          <rPr>
            <b/>
            <sz val="9"/>
            <rFont val="宋体"/>
            <family val="0"/>
          </rPr>
          <t>周震乾:</t>
        </r>
        <r>
          <rPr>
            <sz val="9"/>
            <rFont val="宋体"/>
            <family val="0"/>
          </rPr>
          <t xml:space="preserve">
2018年补助702471万，其中基数672711万、一次性补助29760万。2019年新增97587万，其中基数38567万、一次性补助59020万。</t>
        </r>
      </text>
    </comment>
    <comment ref="B13" authorId="1">
      <text>
        <r>
          <rPr>
            <b/>
            <sz val="9"/>
            <rFont val="宋体"/>
            <family val="0"/>
          </rPr>
          <t>周震乾:</t>
        </r>
        <r>
          <rPr>
            <sz val="9"/>
            <rFont val="宋体"/>
            <family val="0"/>
          </rPr>
          <t xml:space="preserve">
2018年236289万</t>
        </r>
      </text>
    </comment>
  </commentList>
</comments>
</file>

<file path=xl/sharedStrings.xml><?xml version="1.0" encoding="utf-8"?>
<sst xmlns="http://schemas.openxmlformats.org/spreadsheetml/2006/main" count="3694" uniqueCount="2031">
  <si>
    <t>表一：</t>
  </si>
  <si>
    <t>2019年全市一般公共预算收入完成情况表</t>
  </si>
  <si>
    <t xml:space="preserve"> </t>
  </si>
  <si>
    <t>单位：万元</t>
  </si>
  <si>
    <r>
      <t xml:space="preserve">项 </t>
    </r>
    <r>
      <rPr>
        <sz val="12"/>
        <rFont val="宋体"/>
        <family val="0"/>
      </rPr>
      <t xml:space="preserve"> </t>
    </r>
    <r>
      <rPr>
        <sz val="12"/>
        <rFont val="宋体"/>
        <family val="0"/>
      </rPr>
      <t>目</t>
    </r>
  </si>
  <si>
    <t>汇总预算</t>
  </si>
  <si>
    <t>2019年      完成数      （快报）</t>
  </si>
  <si>
    <t>为预算%</t>
  </si>
  <si>
    <t>2018年  完成数(决算）</t>
  </si>
  <si>
    <t>比上年增减额</t>
  </si>
  <si>
    <t>增减      (+-%)</t>
  </si>
  <si>
    <t>一、税收收入</t>
  </si>
  <si>
    <t xml:space="preserve"> 1.增值税37.5％</t>
  </si>
  <si>
    <t xml:space="preserve">  改征增值税37.5％</t>
  </si>
  <si>
    <t xml:space="preserve"> 2.营业税37.5％</t>
  </si>
  <si>
    <t xml:space="preserve"> 3.企业所得税28％</t>
  </si>
  <si>
    <t xml:space="preserve"> 4.所得税退税</t>
  </si>
  <si>
    <t xml:space="preserve"> 5.个人所得税28％</t>
  </si>
  <si>
    <t xml:space="preserve"> 6.资源税75％</t>
  </si>
  <si>
    <t xml:space="preserve"> 7.城市维护建设税</t>
  </si>
  <si>
    <t xml:space="preserve"> 8.房产税</t>
  </si>
  <si>
    <t xml:space="preserve"> 9.印花税</t>
  </si>
  <si>
    <t xml:space="preserve"> 10.城镇土地使用税70％</t>
  </si>
  <si>
    <t xml:space="preserve"> 11.土地增值税</t>
  </si>
  <si>
    <t xml:space="preserve"> 12.车船税</t>
  </si>
  <si>
    <t xml:space="preserve"> 13.耕地占用税</t>
  </si>
  <si>
    <t xml:space="preserve"> 14.契税</t>
  </si>
  <si>
    <t xml:space="preserve"> 15.烟叶税</t>
  </si>
  <si>
    <t xml:space="preserve"> 16.环境保护税</t>
  </si>
  <si>
    <t xml:space="preserve"> 17.其他税收收入</t>
  </si>
  <si>
    <t>二、非税收入</t>
  </si>
  <si>
    <t xml:space="preserve"> 1.专项收入</t>
  </si>
  <si>
    <t xml:space="preserve"> 2.行政性收费</t>
  </si>
  <si>
    <t xml:space="preserve"> 3.罚没收入</t>
  </si>
  <si>
    <t xml:space="preserve"> 4.国有资本经营收入</t>
  </si>
  <si>
    <t xml:space="preserve"> 5.国有资源（资产）有偿使用收入</t>
  </si>
  <si>
    <t xml:space="preserve"> 6.捐赠收入</t>
  </si>
  <si>
    <t xml:space="preserve"> 7.政府住房基金收入</t>
  </si>
  <si>
    <t xml:space="preserve"> 8.其他非税收入</t>
  </si>
  <si>
    <t>地方一般公共预算收入</t>
  </si>
  <si>
    <t>上划省级收入</t>
  </si>
  <si>
    <t xml:space="preserve">    上划省级增值税12.5%</t>
  </si>
  <si>
    <t xml:space="preserve">    上划省级营业税12.5%</t>
  </si>
  <si>
    <t xml:space="preserve">    上划省级企业所得税12%</t>
  </si>
  <si>
    <t xml:space="preserve">    上划省级个人所得税12%</t>
  </si>
  <si>
    <t xml:space="preserve">    上划省级资源税25%</t>
  </si>
  <si>
    <t xml:space="preserve">    上划省级城镇土地使用税30%</t>
  </si>
  <si>
    <t xml:space="preserve">    上划省级环境保护税30%</t>
  </si>
  <si>
    <t xml:space="preserve">    上划省级清欠营业税</t>
  </si>
  <si>
    <t>上划中央收入</t>
  </si>
  <si>
    <t xml:space="preserve">    上划中央增值税50%</t>
  </si>
  <si>
    <t xml:space="preserve">    上划中央消费税</t>
  </si>
  <si>
    <t xml:space="preserve">    上划中央企业所得税60%</t>
  </si>
  <si>
    <t xml:space="preserve">    上划中央个人所得税60%</t>
  </si>
  <si>
    <t xml:space="preserve">    上划中央营业税50%</t>
  </si>
  <si>
    <t xml:space="preserve">    上划中央清欠营业税</t>
  </si>
  <si>
    <t>一般公共预算收入</t>
  </si>
  <si>
    <t>表二：</t>
  </si>
  <si>
    <t>2019年全市一般公共预算支出完成情况表</t>
  </si>
  <si>
    <t>项     目</t>
  </si>
  <si>
    <t>2019年完成数（快报）</t>
  </si>
  <si>
    <t>2018年完成数（决算）</t>
  </si>
  <si>
    <t>比上年        增减额</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</si>
  <si>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</si>
  <si>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</si>
  <si>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</si>
  <si>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</si>
  <si>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</si>
  <si>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</si>
  <si>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</si>
  <si>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</si>
  <si>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</si>
  <si>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</si>
  <si>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</si>
  <si>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</si>
  <si>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</si>
  <si>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商业服务业等事务</t>
  </si>
  <si>
    <t>金融支出</t>
  </si>
  <si>
    <t>援助其他地区支出</t>
  </si>
  <si>
    <t>自然资源海洋气象等支出</t>
  </si>
  <si>
    <t>住房保障支出</t>
  </si>
  <si>
    <t>粮油物资储备支出</t>
  </si>
  <si>
    <t>灾害防治及应急管理支出</t>
  </si>
  <si>
    <t>债务付息支出</t>
  </si>
  <si>
    <t>其他支出</t>
  </si>
  <si>
    <t>一般公共预算支出合计</t>
  </si>
  <si>
    <t>表三：</t>
  </si>
  <si>
    <r>
      <t>2019</t>
    </r>
    <r>
      <rPr>
        <b/>
        <sz val="18"/>
        <rFont val="宋体"/>
        <family val="0"/>
      </rPr>
      <t>年全市一般公共预算收支平衡表</t>
    </r>
  </si>
  <si>
    <t>收        入</t>
  </si>
  <si>
    <t>支        出</t>
  </si>
  <si>
    <t>项   目</t>
  </si>
  <si>
    <t>2019年     完成数  (快报）</t>
  </si>
  <si>
    <t>本年地方一般公共预算收入</t>
  </si>
  <si>
    <t>本年一般公共预算支出</t>
  </si>
  <si>
    <t>上级补助收入</t>
  </si>
  <si>
    <t>上解上级支出</t>
  </si>
  <si>
    <t>　　增值税和消费税税收返还收入</t>
  </si>
  <si>
    <t>　　体制上解</t>
  </si>
  <si>
    <t>　　所得税基数返还收入</t>
  </si>
  <si>
    <t>　　专项上解</t>
  </si>
  <si>
    <t xml:space="preserve">    体制补助收入</t>
  </si>
  <si>
    <t xml:space="preserve">    均衡性转移支付补助收入</t>
  </si>
  <si>
    <t xml:space="preserve">    县级基本财力保障机制奖补资金收入</t>
  </si>
  <si>
    <t xml:space="preserve">    结算补助收入</t>
  </si>
  <si>
    <t xml:space="preserve">    扶贫资金收入</t>
  </si>
  <si>
    <t xml:space="preserve">    调整工资转移支付补助收入</t>
  </si>
  <si>
    <t xml:space="preserve">    农村税费改革补助收入</t>
  </si>
  <si>
    <t xml:space="preserve">    其他一般性转移支付收入</t>
  </si>
  <si>
    <t xml:space="preserve">    专项转移支付收入</t>
  </si>
  <si>
    <t>调入资金</t>
  </si>
  <si>
    <t>调出资金</t>
  </si>
  <si>
    <t>年终结余</t>
  </si>
  <si>
    <t>收 入 合 计</t>
  </si>
  <si>
    <t>支 出 合 计</t>
  </si>
  <si>
    <t>表四：</t>
  </si>
  <si>
    <t>2019年市级一般公共预算收入完成情况表</t>
  </si>
  <si>
    <r>
      <t xml:space="preserve">项 </t>
    </r>
    <r>
      <rPr>
        <sz val="12"/>
        <rFont val="宋体"/>
        <family val="0"/>
      </rPr>
      <t xml:space="preserve">  </t>
    </r>
    <r>
      <rPr>
        <sz val="12"/>
        <rFont val="宋体"/>
        <family val="0"/>
      </rPr>
      <t>目</t>
    </r>
  </si>
  <si>
    <t>年度        预算</t>
  </si>
  <si>
    <t>2019年  完成数（快报）</t>
  </si>
  <si>
    <t>表五：</t>
  </si>
  <si>
    <t>2019年市级一般公共预算支出完成情况表</t>
  </si>
  <si>
    <t>表六：</t>
  </si>
  <si>
    <r>
      <t>2019</t>
    </r>
    <r>
      <rPr>
        <b/>
        <sz val="18"/>
        <rFont val="宋体"/>
        <family val="0"/>
      </rPr>
      <t>年市级一般公共预算收支平衡表</t>
    </r>
  </si>
  <si>
    <t>补助下级支出</t>
  </si>
  <si>
    <t>下级上解收入</t>
  </si>
  <si>
    <t>地方政府债券支出</t>
  </si>
  <si>
    <t>地方政府债券收入</t>
  </si>
  <si>
    <t>表七：</t>
  </si>
  <si>
    <t>2020年全市一般公共预算收入预算草案</t>
  </si>
  <si>
    <t>项目</t>
  </si>
  <si>
    <t>2019年        完成数      （快报）</t>
  </si>
  <si>
    <t>2020年          预算数</t>
  </si>
  <si>
    <t>比上年        增减%</t>
  </si>
  <si>
    <t>表八：</t>
  </si>
  <si>
    <r>
      <t>2020</t>
    </r>
    <r>
      <rPr>
        <b/>
        <sz val="18"/>
        <rFont val="宋体"/>
        <family val="0"/>
      </rPr>
      <t>年全市一般公共预算收支平衡表</t>
    </r>
  </si>
  <si>
    <t>收            入</t>
  </si>
  <si>
    <t>支              出</t>
  </si>
  <si>
    <t>项            目</t>
  </si>
  <si>
    <t>2020年      预算</t>
  </si>
  <si>
    <t>项           目</t>
  </si>
  <si>
    <t>表九：</t>
  </si>
  <si>
    <t>2020年市级一般公共预算收入预算草案</t>
  </si>
  <si>
    <t>2019年     完成数     （快报）</t>
  </si>
  <si>
    <t>2020年        预算数</t>
  </si>
  <si>
    <t>表十：</t>
  </si>
  <si>
    <t>2020年市级一般公共预算支出预算草案</t>
  </si>
  <si>
    <t>2019年        预算数</t>
  </si>
  <si>
    <t>预备费</t>
  </si>
  <si>
    <t>表十一：</t>
  </si>
  <si>
    <t>2020年市级一般公共预算支出明细预算草案</t>
  </si>
  <si>
    <t>2020年预算数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</si>
  <si>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</si>
  <si>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</si>
  <si>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</si>
  <si>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</si>
  <si>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</si>
  <si>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</si>
  <si>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</si>
  <si>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</si>
  <si>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</si>
  <si>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</si>
  <si>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</si>
  <si>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</si>
  <si>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</si>
  <si>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</si>
  <si>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</si>
  <si>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</si>
  <si>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</si>
  <si>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</si>
  <si>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</si>
  <si>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</si>
  <si>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</si>
  <si>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</si>
  <si>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</si>
  <si>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</si>
  <si>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</si>
  <si>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</si>
  <si>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</si>
  <si>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</si>
  <si>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</si>
  <si>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</si>
  <si>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</si>
  <si>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</si>
  <si>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</si>
  <si>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</si>
  <si>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</si>
  <si>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</si>
  <si>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</si>
  <si>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</si>
  <si>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</si>
  <si>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</si>
  <si>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</si>
  <si>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</si>
  <si>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</si>
  <si>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</si>
  <si>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</si>
  <si>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</si>
  <si>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</si>
  <si>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</si>
  <si>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</si>
  <si>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</si>
  <si>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</si>
  <si>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</si>
  <si>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</si>
  <si>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</si>
  <si>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</si>
  <si>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</si>
  <si>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</si>
  <si>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</si>
  <si>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</si>
  <si>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</si>
  <si>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</si>
  <si>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</si>
  <si>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</si>
  <si>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</si>
  <si>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</si>
  <si>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</si>
  <si>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</si>
  <si>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</si>
  <si>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</si>
  <si>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</si>
  <si>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</si>
  <si>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</si>
  <si>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</si>
  <si>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</si>
  <si>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</si>
  <si>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</si>
  <si>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</si>
  <si>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</si>
  <si>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</si>
  <si>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</si>
  <si>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</si>
  <si>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</si>
  <si>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</si>
  <si>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</si>
  <si>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</si>
  <si>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</si>
  <si>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</si>
  <si>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</si>
  <si>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</si>
  <si>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</si>
  <si>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</si>
  <si>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</si>
  <si>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</si>
  <si>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</si>
  <si>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</si>
  <si>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</si>
  <si>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</si>
  <si>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</si>
  <si>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</si>
  <si>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</si>
  <si>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</si>
  <si>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</si>
  <si>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</si>
  <si>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</si>
  <si>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</si>
  <si>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</si>
  <si>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</si>
  <si>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</si>
  <si>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</si>
  <si>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</si>
  <si>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</si>
  <si>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</si>
  <si>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</si>
  <si>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</si>
  <si>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</si>
  <si>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</si>
  <si>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</si>
  <si>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</si>
  <si>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</si>
  <si>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</si>
  <si>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</si>
  <si>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</si>
  <si>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</si>
  <si>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</si>
  <si>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</si>
  <si>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</si>
  <si>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</si>
  <si>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</si>
  <si>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</si>
  <si>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</si>
  <si>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</si>
  <si>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</si>
  <si>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</si>
  <si>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</si>
  <si>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</si>
  <si>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</si>
  <si>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</si>
  <si>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</si>
  <si>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</si>
  <si>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</si>
  <si>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</si>
  <si>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</si>
  <si>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</si>
  <si>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</si>
  <si>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</si>
  <si>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</si>
  <si>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</si>
  <si>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</si>
  <si>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</si>
  <si>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</si>
  <si>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</si>
  <si>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</si>
  <si>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</si>
  <si>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</si>
  <si>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</si>
  <si>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</si>
  <si>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</si>
  <si>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</si>
  <si>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</si>
  <si>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</si>
  <si>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</si>
  <si>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</si>
  <si>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</si>
  <si>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</si>
  <si>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</si>
  <si>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</si>
  <si>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</si>
  <si>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</si>
  <si>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</si>
  <si>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</si>
  <si>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</si>
  <si>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</si>
  <si>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</si>
  <si>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</si>
  <si>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</si>
  <si>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</si>
  <si>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</si>
  <si>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</si>
  <si>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</si>
  <si>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</si>
  <si>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</si>
  <si>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</si>
  <si>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</si>
  <si>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</si>
  <si>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</si>
  <si>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</si>
  <si>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</si>
  <si>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</si>
  <si>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</si>
  <si>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</si>
  <si>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</si>
  <si>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</si>
  <si>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</si>
  <si>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</si>
  <si>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</si>
  <si>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</si>
  <si>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</si>
  <si>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</si>
  <si>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</si>
  <si>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</si>
  <si>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</si>
  <si>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</si>
  <si>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</si>
  <si>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</si>
  <si>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</si>
  <si>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</si>
  <si>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</si>
  <si>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</si>
  <si>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</si>
  <si>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</si>
  <si>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</si>
  <si>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</si>
  <si>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</si>
  <si>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</si>
  <si>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</si>
  <si>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</si>
  <si>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</si>
  <si>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</si>
  <si>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</si>
  <si>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</si>
  <si>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</si>
  <si>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</si>
  <si>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</si>
  <si>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</si>
  <si>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</si>
  <si>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</si>
  <si>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</si>
  <si>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</si>
  <si>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</si>
  <si>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</si>
  <si>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</si>
  <si>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</si>
  <si>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</si>
  <si>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</si>
  <si>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</si>
  <si>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</si>
  <si>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</si>
  <si>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</si>
  <si>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</si>
  <si>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</si>
  <si>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</si>
  <si>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</si>
  <si>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</si>
  <si>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</si>
  <si>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</si>
  <si>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</si>
  <si>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</si>
  <si>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</si>
  <si>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</si>
  <si>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</si>
  <si>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</si>
  <si>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</si>
  <si>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</si>
  <si>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</si>
  <si>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</si>
  <si>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</si>
  <si>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</si>
  <si>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</si>
  <si>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</si>
  <si>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</si>
  <si>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</si>
  <si>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</si>
  <si>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</si>
  <si>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</si>
  <si>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</si>
  <si>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</si>
  <si>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</si>
  <si>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</si>
  <si>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</si>
  <si>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</si>
  <si>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</si>
  <si>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</si>
  <si>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</si>
  <si>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</si>
  <si>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</si>
  <si>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</si>
  <si>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</si>
  <si>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</si>
  <si>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</si>
  <si>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</si>
  <si>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</si>
  <si>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</si>
  <si>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</si>
  <si>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</si>
  <si>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</si>
  <si>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</si>
  <si>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</si>
  <si>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</si>
  <si>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</si>
  <si>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</si>
  <si>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</si>
  <si>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</si>
  <si>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</si>
  <si>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</si>
  <si>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</si>
  <si>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</si>
  <si>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</si>
  <si>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</si>
  <si>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</si>
  <si>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</si>
  <si>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</si>
  <si>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</si>
  <si>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</si>
  <si>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</si>
  <si>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</si>
  <si>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</si>
  <si>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</si>
  <si>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</si>
  <si>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</si>
  <si>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</si>
  <si>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</si>
  <si>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</si>
  <si>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</si>
  <si>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</si>
  <si>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</si>
  <si>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</si>
  <si>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</si>
  <si>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</si>
  <si>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</si>
  <si>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</si>
  <si>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</si>
  <si>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</si>
  <si>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</si>
  <si>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</si>
  <si>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</si>
  <si>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</si>
  <si>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</si>
  <si>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</si>
  <si>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</si>
  <si>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</si>
  <si>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</si>
  <si>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</si>
  <si>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</si>
  <si>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</si>
  <si>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</si>
  <si>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</si>
  <si>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</si>
  <si>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</si>
  <si>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</si>
  <si>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</si>
  <si>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</si>
  <si>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</si>
  <si>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</si>
  <si>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</si>
  <si>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</si>
  <si>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</si>
  <si>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</si>
  <si>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</si>
  <si>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</si>
  <si>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</si>
  <si>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</si>
  <si>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</si>
  <si>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</si>
  <si>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</si>
  <si>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</si>
  <si>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</si>
  <si>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</si>
  <si>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</si>
  <si>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</si>
  <si>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</si>
  <si>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</si>
  <si>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</si>
  <si>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</si>
  <si>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</si>
  <si>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</si>
  <si>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</si>
  <si>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</si>
  <si>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</si>
  <si>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</si>
  <si>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</si>
  <si>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</si>
  <si>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</si>
  <si>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</si>
  <si>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</si>
  <si>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</si>
  <si>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</si>
  <si>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</si>
  <si>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</si>
  <si>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</si>
  <si>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</si>
  <si>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</si>
  <si>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</si>
  <si>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</si>
  <si>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</si>
  <si>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</si>
  <si>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</si>
  <si>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</si>
  <si>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</si>
  <si>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</si>
  <si>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</si>
  <si>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</si>
  <si>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</si>
  <si>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</si>
  <si>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</si>
  <si>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</si>
  <si>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</si>
  <si>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</si>
  <si>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</si>
  <si>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</si>
  <si>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</si>
  <si>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</si>
  <si>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</si>
  <si>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</si>
  <si>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</si>
  <si>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</si>
  <si>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</si>
  <si>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</si>
  <si>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</si>
  <si>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</si>
  <si>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</si>
  <si>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</si>
  <si>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</si>
  <si>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</si>
  <si>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</si>
  <si>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</si>
  <si>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</si>
  <si>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</si>
  <si>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</si>
  <si>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</si>
  <si>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</si>
  <si>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</si>
  <si>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</si>
  <si>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</si>
  <si>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</si>
  <si>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</si>
  <si>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</si>
  <si>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</si>
  <si>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</si>
  <si>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</si>
  <si>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</si>
  <si>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</si>
  <si>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</si>
  <si>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</si>
  <si>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</si>
  <si>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</si>
  <si>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</si>
  <si>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</si>
  <si>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</si>
  <si>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</si>
  <si>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</si>
  <si>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</si>
  <si>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</si>
  <si>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</si>
  <si>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</si>
  <si>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</si>
  <si>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</si>
  <si>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</si>
  <si>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</si>
  <si>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</si>
  <si>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</si>
  <si>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</si>
  <si>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</si>
  <si>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</si>
  <si>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</si>
  <si>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</si>
  <si>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</si>
  <si>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</si>
  <si>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</si>
  <si>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</si>
  <si>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</si>
  <si>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</si>
  <si>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</si>
  <si>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</si>
  <si>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</si>
  <si>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</si>
  <si>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</si>
  <si>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</si>
  <si>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</si>
  <si>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</si>
  <si>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</si>
  <si>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</si>
  <si>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</si>
  <si>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</si>
  <si>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</si>
  <si>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</si>
  <si>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</si>
  <si>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</si>
  <si>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</si>
  <si>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</si>
  <si>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</si>
  <si>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</si>
  <si>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</si>
  <si>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</si>
  <si>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</si>
  <si>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</si>
  <si>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</si>
  <si>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</si>
  <si>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</si>
  <si>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</si>
  <si>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</si>
  <si>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</si>
  <si>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</si>
  <si>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</si>
  <si>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</si>
  <si>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</si>
  <si>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</si>
  <si>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</si>
  <si>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</si>
  <si>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</si>
  <si>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</si>
  <si>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</si>
  <si>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</si>
  <si>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</si>
  <si>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</si>
  <si>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</si>
  <si>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</si>
  <si>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</si>
  <si>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</si>
  <si>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</si>
  <si>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</si>
  <si>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</si>
  <si>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</si>
  <si>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</si>
  <si>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</si>
  <si>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</si>
  <si>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</si>
  <si>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</si>
  <si>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</si>
  <si>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</si>
  <si>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</si>
  <si>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</si>
  <si>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</si>
  <si>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</si>
  <si>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</si>
  <si>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</si>
  <si>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</si>
  <si>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</si>
  <si>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</si>
  <si>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</si>
  <si>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</si>
  <si>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</si>
  <si>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</si>
  <si>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</si>
  <si>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</si>
  <si>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</si>
  <si>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</si>
  <si>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</si>
  <si>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</si>
  <si>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</si>
  <si>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</si>
  <si>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</si>
  <si>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</si>
  <si>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</si>
  <si>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</si>
  <si>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</si>
  <si>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</si>
  <si>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</si>
  <si>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</si>
  <si>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</si>
  <si>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</si>
  <si>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</si>
  <si>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</si>
  <si>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</si>
  <si>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</si>
  <si>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</si>
  <si>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</si>
  <si>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</si>
  <si>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</si>
  <si>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</si>
  <si>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</si>
  <si>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</si>
  <si>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</si>
  <si>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</si>
  <si>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</si>
  <si>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</si>
  <si>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</si>
  <si>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</si>
  <si>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</si>
  <si>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</si>
  <si>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</si>
  <si>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</si>
  <si>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</si>
  <si>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</si>
  <si>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</si>
  <si>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</si>
  <si>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</si>
  <si>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</si>
  <si>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</si>
  <si>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</si>
  <si>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</si>
  <si>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</si>
  <si>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</si>
  <si>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</si>
  <si>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</si>
  <si>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</si>
  <si>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</si>
  <si>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</si>
  <si>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</si>
  <si>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</si>
  <si>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</si>
  <si>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</si>
  <si>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</si>
  <si>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</si>
  <si>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</si>
  <si>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能源节能利用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</si>
  <si>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</si>
  <si>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</si>
  <si>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</si>
  <si>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</si>
  <si>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</si>
  <si>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</si>
  <si>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</si>
  <si>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</si>
  <si>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</si>
  <si>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</si>
  <si>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</si>
  <si>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</si>
  <si>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</si>
  <si>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</si>
  <si>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</si>
  <si>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</si>
  <si>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</si>
  <si>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</si>
  <si>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</si>
  <si>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</si>
  <si>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</si>
  <si>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</si>
  <si>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</si>
  <si>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</si>
  <si>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</si>
  <si>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</si>
  <si>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</si>
  <si>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</si>
  <si>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</si>
  <si>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</si>
  <si>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</si>
  <si>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</si>
  <si>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</si>
  <si>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</si>
  <si>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</si>
  <si>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</si>
  <si>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</si>
  <si>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</si>
  <si>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</si>
  <si>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</si>
  <si>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</si>
  <si>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</si>
  <si>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</si>
  <si>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</si>
  <si>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</si>
  <si>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</si>
  <si>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</si>
  <si>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</si>
  <si>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</si>
  <si>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</si>
  <si>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</si>
  <si>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</si>
  <si>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</si>
  <si>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</si>
  <si>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</si>
  <si>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</si>
  <si>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</si>
  <si>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</si>
  <si>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</si>
  <si>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</si>
  <si>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</si>
  <si>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</si>
  <si>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</si>
  <si>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</si>
  <si>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</si>
  <si>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</si>
  <si>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</si>
  <si>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</si>
  <si>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</si>
  <si>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</si>
  <si>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</si>
  <si>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</si>
  <si>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</si>
  <si>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</si>
  <si>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</si>
  <si>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</si>
  <si>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</si>
  <si>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</si>
  <si>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</si>
  <si>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</si>
  <si>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</si>
  <si>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</si>
  <si>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</si>
  <si>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</si>
  <si>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</si>
  <si>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</si>
  <si>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</si>
  <si>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</si>
  <si>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</si>
  <si>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</si>
  <si>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</si>
  <si>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</si>
  <si>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</si>
  <si>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</si>
  <si>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</si>
  <si>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</si>
  <si>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</si>
  <si>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</si>
  <si>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</si>
  <si>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</si>
  <si>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</si>
  <si>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</si>
  <si>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</si>
  <si>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</si>
  <si>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</si>
  <si>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</si>
  <si>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</si>
  <si>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</si>
  <si>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</si>
  <si>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</si>
  <si>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</si>
  <si>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</si>
  <si>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</si>
  <si>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</si>
  <si>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</si>
  <si>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</si>
  <si>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</si>
  <si>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</si>
  <si>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</si>
  <si>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</si>
  <si>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</si>
  <si>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</si>
  <si>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</si>
  <si>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</si>
  <si>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</si>
  <si>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</si>
  <si>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</si>
  <si>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</si>
  <si>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</si>
  <si>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</si>
  <si>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</si>
  <si>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</si>
  <si>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</si>
  <si>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</si>
  <si>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</si>
  <si>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</si>
  <si>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</si>
  <si>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</si>
  <si>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</si>
  <si>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</si>
  <si>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</si>
  <si>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</si>
  <si>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</si>
  <si>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</si>
  <si>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</si>
  <si>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</si>
  <si>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</si>
  <si>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</si>
  <si>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</si>
  <si>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</si>
  <si>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</si>
  <si>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</si>
  <si>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</si>
  <si>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</si>
  <si>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</si>
  <si>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</si>
  <si>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</si>
  <si>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</si>
  <si>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</si>
  <si>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</si>
  <si>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</si>
  <si>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</si>
  <si>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</si>
  <si>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</si>
  <si>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</si>
  <si>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</si>
  <si>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</si>
  <si>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</si>
  <si>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</si>
  <si>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</si>
  <si>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</si>
  <si>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</si>
  <si>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</si>
  <si>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</si>
  <si>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</si>
  <si>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</si>
  <si>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</si>
  <si>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</si>
  <si>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</si>
  <si>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</si>
  <si>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</si>
  <si>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</si>
  <si>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</si>
  <si>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</si>
  <si>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</si>
  <si>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</si>
  <si>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</si>
  <si>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</si>
  <si>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</si>
  <si>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</si>
  <si>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</si>
  <si>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</si>
  <si>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</si>
  <si>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</si>
  <si>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</si>
  <si>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</si>
  <si>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</si>
  <si>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</si>
  <si>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</si>
  <si>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</si>
  <si>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</si>
  <si>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</si>
  <si>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</si>
  <si>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</si>
  <si>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</si>
  <si>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</si>
  <si>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</si>
  <si>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</si>
  <si>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</si>
  <si>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</si>
  <si>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</si>
  <si>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</si>
  <si>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</si>
  <si>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</si>
  <si>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</si>
  <si>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</si>
  <si>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</si>
  <si>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</si>
  <si>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</si>
  <si>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</si>
  <si>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</si>
  <si>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</si>
  <si>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</si>
  <si>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</si>
  <si>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</si>
  <si>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</si>
  <si>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</si>
  <si>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</si>
  <si>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</si>
  <si>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</si>
  <si>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</si>
  <si>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</si>
  <si>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</si>
  <si>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</si>
  <si>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</si>
  <si>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</si>
  <si>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</si>
  <si>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</si>
  <si>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</si>
  <si>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</si>
  <si>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</si>
  <si>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</si>
  <si>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</si>
  <si>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</si>
  <si>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</si>
  <si>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</si>
  <si>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</si>
  <si>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</si>
  <si>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</si>
  <si>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</si>
  <si>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</si>
  <si>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</si>
  <si>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</si>
  <si>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</si>
  <si>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</si>
  <si>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</si>
  <si>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</si>
  <si>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</si>
  <si>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</si>
  <si>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</si>
  <si>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</si>
  <si>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</si>
  <si>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</si>
  <si>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</si>
  <si>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</si>
  <si>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</si>
  <si>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</si>
  <si>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</si>
  <si>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</si>
  <si>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</si>
  <si>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</si>
  <si>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</si>
  <si>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</si>
  <si>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</si>
  <si>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</si>
  <si>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</si>
  <si>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</si>
  <si>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</si>
  <si>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</si>
  <si>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</si>
  <si>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</si>
  <si>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</si>
  <si>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</si>
  <si>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</si>
  <si>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</si>
  <si>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</si>
  <si>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</si>
  <si>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</si>
  <si>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</si>
  <si>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</si>
  <si>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</si>
  <si>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</si>
  <si>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</si>
  <si>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</si>
  <si>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</si>
  <si>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</si>
  <si>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</si>
  <si>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</si>
  <si>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</si>
  <si>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</si>
  <si>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</si>
  <si>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</si>
  <si>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</si>
  <si>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</si>
  <si>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</si>
  <si>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</si>
  <si>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</si>
  <si>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</si>
  <si>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</si>
  <si>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</si>
  <si>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</si>
  <si>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</si>
  <si>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</si>
  <si>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</si>
  <si>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</si>
  <si>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</si>
  <si>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</si>
  <si>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</si>
  <si>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</si>
  <si>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</si>
  <si>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</si>
  <si>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</si>
  <si>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</si>
  <si>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</si>
  <si>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</si>
  <si>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</si>
  <si>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</si>
  <si>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</si>
  <si>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</si>
  <si>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</si>
  <si>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</si>
  <si>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</si>
  <si>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</si>
  <si>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</si>
  <si>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</si>
  <si>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</si>
  <si>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</si>
  <si>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</si>
  <si>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</si>
  <si>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</si>
  <si>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</si>
  <si>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</si>
  <si>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</si>
  <si>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</si>
  <si>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</si>
  <si>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</si>
  <si>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</si>
  <si>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</si>
  <si>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</si>
  <si>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</si>
  <si>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</si>
  <si>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</si>
  <si>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</si>
  <si>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</si>
  <si>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</si>
  <si>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</si>
  <si>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</si>
  <si>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</si>
  <si>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</si>
  <si>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</si>
  <si>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</si>
  <si>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</si>
  <si>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</si>
  <si>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</si>
  <si>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</si>
  <si>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</si>
  <si>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</si>
  <si>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</si>
  <si>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</si>
  <si>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</si>
  <si>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</si>
  <si>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</si>
  <si>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</si>
  <si>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</si>
  <si>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</si>
  <si>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</si>
  <si>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</si>
  <si>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</si>
  <si>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</si>
  <si>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</si>
  <si>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</si>
  <si>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</si>
  <si>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</si>
  <si>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</si>
  <si>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</si>
  <si>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</si>
  <si>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</si>
  <si>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</si>
  <si>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</si>
  <si>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</si>
  <si>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</si>
  <si>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</si>
  <si>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</si>
  <si>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</si>
  <si>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</si>
  <si>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</si>
  <si>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</si>
  <si>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</si>
  <si>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</si>
  <si>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</si>
  <si>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</si>
  <si>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</si>
  <si>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</si>
  <si>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</si>
  <si>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</si>
  <si>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</si>
  <si>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</si>
  <si>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</si>
  <si>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</si>
  <si>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</si>
  <si>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</si>
  <si>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</si>
  <si>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</si>
  <si>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</si>
  <si>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</si>
  <si>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</si>
  <si>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</si>
  <si>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</si>
  <si>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</si>
  <si>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</si>
  <si>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</si>
  <si>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</si>
  <si>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</si>
  <si>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</si>
  <si>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</si>
  <si>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</si>
  <si>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</si>
  <si>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</si>
  <si>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</si>
  <si>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</si>
  <si>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</si>
  <si>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</si>
  <si>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</si>
  <si>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</si>
  <si>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</si>
  <si>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</si>
  <si>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</si>
  <si>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</si>
  <si>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</si>
  <si>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</si>
  <si>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</si>
  <si>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</si>
  <si>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</si>
  <si>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</si>
  <si>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</si>
  <si>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</si>
  <si>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</si>
  <si>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</si>
  <si>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</si>
  <si>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</si>
  <si>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</si>
  <si>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</si>
  <si>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</si>
  <si>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</si>
  <si>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</si>
  <si>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</si>
  <si>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</si>
  <si>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</si>
  <si>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</si>
  <si>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</si>
  <si>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表十二：</t>
  </si>
  <si>
    <r>
      <t>2020</t>
    </r>
    <r>
      <rPr>
        <b/>
        <sz val="18"/>
        <rFont val="宋体"/>
        <family val="0"/>
      </rPr>
      <t>年市级一般公共预算收支平衡表</t>
    </r>
  </si>
  <si>
    <t>地方政府债务收入</t>
  </si>
  <si>
    <t>表十三：</t>
  </si>
  <si>
    <t>2020年一般公共预算市对县级专项转移支付分项目预算表</t>
  </si>
  <si>
    <t>项  目</t>
  </si>
  <si>
    <t>2019年执行数</t>
  </si>
  <si>
    <t>专项转移支付合计</t>
  </si>
  <si>
    <t>文化体育与传媒支出</t>
  </si>
  <si>
    <t>医疗卫生与计划生育支出</t>
  </si>
  <si>
    <t>资源勘探信息等支出</t>
  </si>
  <si>
    <t>商业服务业等支出</t>
  </si>
  <si>
    <t xml:space="preserve">  其中：外经贸发展资金
</t>
  </si>
  <si>
    <t>表十四：</t>
  </si>
  <si>
    <t>2019年政府性基金收支完成情况表</t>
  </si>
  <si>
    <t>收入</t>
  </si>
  <si>
    <t>支出</t>
  </si>
  <si>
    <t>全市</t>
  </si>
  <si>
    <t>本级</t>
  </si>
  <si>
    <t>一、国有土地收益基金收入</t>
  </si>
  <si>
    <t>一、文化体育与传媒</t>
  </si>
  <si>
    <t>二、农业土地开发资金收入</t>
  </si>
  <si>
    <t>二、社会保障和就业</t>
  </si>
  <si>
    <t>三、国有土地使用权出让收入</t>
  </si>
  <si>
    <t>三、城乡社区事务</t>
  </si>
  <si>
    <t>四、彩票公益金收入</t>
  </si>
  <si>
    <t xml:space="preserve">  国有土地使用权出让收入安排的支出</t>
  </si>
  <si>
    <t>五、城市基础设施配套费收入</t>
  </si>
  <si>
    <t xml:space="preserve">  国有土地收益基金安排的支出</t>
  </si>
  <si>
    <t>六、污水处理费收入</t>
  </si>
  <si>
    <t xml:space="preserve">  农业土地开发资金支出</t>
  </si>
  <si>
    <t>七、其他政府性基金收入</t>
  </si>
  <si>
    <t xml:space="preserve">  城市基础设施配套费支出</t>
  </si>
  <si>
    <t xml:space="preserve">  污水处理费支出</t>
  </si>
  <si>
    <t>四、农林水事务</t>
  </si>
  <si>
    <t>五、交通运输支出</t>
  </si>
  <si>
    <t>六、商业服务业等事务</t>
  </si>
  <si>
    <t>七、债务付息支出</t>
  </si>
  <si>
    <t>八、其他政府性基金支出</t>
  </si>
  <si>
    <t>本年基金收入合计</t>
  </si>
  <si>
    <t>本年基金支出合计</t>
  </si>
  <si>
    <t>补助县市区支出</t>
  </si>
  <si>
    <t>上年结余</t>
  </si>
  <si>
    <t>结转下年支出</t>
  </si>
  <si>
    <t>收入总计</t>
  </si>
  <si>
    <t>支出总计</t>
  </si>
  <si>
    <t>表十五：</t>
  </si>
  <si>
    <t>2020年政府性基金收支预算草案</t>
  </si>
  <si>
    <t>预算数</t>
  </si>
  <si>
    <t>一、文化旅游体育与传媒</t>
  </si>
  <si>
    <t>化债支出</t>
  </si>
  <si>
    <t>表十六：</t>
  </si>
  <si>
    <t>2019年全市政府债务余额和限额情况表</t>
  </si>
  <si>
    <t>单位：亿元</t>
  </si>
  <si>
    <t>地区</t>
  </si>
  <si>
    <t>政府债务余额情况</t>
  </si>
  <si>
    <t>政府债务限额情况</t>
  </si>
  <si>
    <t>合计</t>
  </si>
  <si>
    <t>一般债务</t>
  </si>
  <si>
    <t>专项债务</t>
  </si>
  <si>
    <t>余额</t>
  </si>
  <si>
    <t>占比%</t>
  </si>
  <si>
    <t>邵阳市</t>
  </si>
  <si>
    <t>邵阳市本级</t>
  </si>
  <si>
    <t>县市区小计</t>
  </si>
  <si>
    <t>表十七：</t>
  </si>
  <si>
    <t>单位：万元</t>
  </si>
  <si>
    <t>收   入</t>
  </si>
  <si>
    <t>支   出</t>
  </si>
  <si>
    <t>本年收入合计</t>
  </si>
  <si>
    <t>本年支出合计</t>
  </si>
  <si>
    <t xml:space="preserve">                                  2019年邵阳市本级国有资本经营预算执行情况说明
一、2019年市本级国有资本经营预算情况
按照《邵阳市市本级国有资本经营预算办法（试行）》（市政办发[2016]7号）文件精神，我市本级已全面实施国有资本经营预算。由于我市国有经济持续低迷，纳入市本级国有资本经营预算中正常生产经营的国有独资企业大部分处于累计亏损状态，需几年才能弥补。纳入市本级国有资本经营预算的国有参股企业只有市中小企业融资担保有限责任公司和华融湘江银行股份有限公司邵阳分行实现了赢利。故2019年国有资本经营收入预算主要来源于市中小企业担保公司和华融湘江银行的参股分红收入。2019年1-4月，我市将上年湖南省湘中制药有限公司34.65%的股权转让给华润双鹤药业有限公司实现产权转让收入的11078.5万元从市国有资产投资经营有限公司收入国库。在2019年10月调整预算时将此笔收支调整列入了2019年度国有资本经营预算。2019年国有资本经营收入预算600万元，调整后的国有资本经营收入预算为11678.5万元。2019年国有资本经营支出预算600万元，调整后的国有资本经营支出预算为11678.5万元。
二、2019年国有资本经营预算执行情况
（一）2019年市本级国有资本经营实际入库收入19124.01万元，完成全年预算的164.75%。包括：市城投公司上交利润7430万元；市中小企业担保公司和华融湘江银行股利340.86万元；湘中制药股权转让11059.75万元；其他收入293.4万元。超出调整后国有资本经营预算收入任务的主要原因是2019年12月市城建投公司上交了利润7430万元。
（二）2019年市本级国有资本经营实际支出19124.01万元，完成全年预算的164.75%。包括：拨付市国投公司用于改制支出8700万元；向市交投公司注入资本金2000万元；拨付市中小企业担保公司代偿补贴196.5万元，其他支出300万元，调入一般公共预算7927.51万元。超出调整后国有资本经营预算支出的主要原因是向市交投公司注入资本金2000万元和多调入一般公共预算3249.01万元。
（三）2019年市本级国有资本经营预算收支平衡。
</t>
  </si>
  <si>
    <t>股利、股息收入</t>
  </si>
  <si>
    <t>产权转让收入</t>
  </si>
  <si>
    <t>清算收入</t>
  </si>
  <si>
    <t>其他国有资本经营预算收入</t>
  </si>
  <si>
    <t>2019年市本级国有资本经营预算收支执行情况表</t>
  </si>
  <si>
    <t>国有企业政策性补贴</t>
  </si>
  <si>
    <t>金融国有资本经营预算支出</t>
  </si>
  <si>
    <t>一、本年收入</t>
  </si>
  <si>
    <t>一、本年收入</t>
  </si>
  <si>
    <t>2019年
预算数</t>
  </si>
  <si>
    <t>2019年
执行数</t>
  </si>
  <si>
    <t>一、本年支出</t>
  </si>
  <si>
    <t>利润收入</t>
  </si>
  <si>
    <t>解决历史遗留问题及改革成本支出</t>
  </si>
  <si>
    <t>国有企业资本金注入</t>
  </si>
  <si>
    <t>其他国有资本经营预算支出</t>
  </si>
  <si>
    <t>二、上级补助收入</t>
  </si>
  <si>
    <t>二、补助下级支出</t>
  </si>
  <si>
    <t>三、上年结转</t>
  </si>
  <si>
    <t>三、调出资金</t>
  </si>
  <si>
    <t>四、结转下年</t>
  </si>
  <si>
    <t>收入总计</t>
  </si>
  <si>
    <t>表十八：</t>
  </si>
  <si>
    <r>
      <t xml:space="preserve"> </t>
    </r>
    <r>
      <rPr>
        <sz val="12"/>
        <rFont val="宋体"/>
        <family val="0"/>
      </rPr>
      <t xml:space="preserve">                                      </t>
    </r>
    <r>
      <rPr>
        <sz val="12"/>
        <rFont val="宋体"/>
        <family val="0"/>
      </rPr>
      <t>2020</t>
    </r>
    <r>
      <rPr>
        <sz val="12"/>
        <rFont val="宋体"/>
        <family val="0"/>
      </rPr>
      <t>年邵阳市本级国有资本经营预算编制说明
国有资本经营预算，是国家以所有者身份依法取得国有资本收益，并对所得收益进行分配而发生的各项收支预算。国有资本经营预算是政府预算的重要组成部分。根据《邵阳市市本级国有资本经营预算办法（试行）》（市政办发</t>
    </r>
    <r>
      <rPr>
        <sz val="12"/>
        <rFont val="宋体"/>
        <family val="0"/>
      </rPr>
      <t>[2016]7</t>
    </r>
    <r>
      <rPr>
        <sz val="12"/>
        <rFont val="宋体"/>
        <family val="0"/>
      </rPr>
      <t>号）规定，按照《邵阳市财政局关于编制</t>
    </r>
    <r>
      <rPr>
        <sz val="12"/>
        <rFont val="宋体"/>
        <family val="0"/>
      </rPr>
      <t>2020</t>
    </r>
    <r>
      <rPr>
        <sz val="12"/>
        <rFont val="宋体"/>
        <family val="0"/>
      </rPr>
      <t>年部门预算的通知》（邵财预</t>
    </r>
    <r>
      <rPr>
        <sz val="12"/>
        <rFont val="宋体"/>
        <family val="0"/>
      </rPr>
      <t>[2019]100</t>
    </r>
    <r>
      <rPr>
        <sz val="12"/>
        <rFont val="宋体"/>
        <family val="0"/>
      </rPr>
      <t>号）要求，现将</t>
    </r>
    <r>
      <rPr>
        <sz val="12"/>
        <rFont val="宋体"/>
        <family val="0"/>
      </rPr>
      <t>2020</t>
    </r>
    <r>
      <rPr>
        <sz val="12"/>
        <rFont val="宋体"/>
        <family val="0"/>
      </rPr>
      <t>年邵阳市本级国有资本经营预算编制有关情况说明如下：
一、编制范围
市本级国有独资企业和国有控股、参股企业。
二、编制原则
根据《预算法》、《湖南省人民政府关于试行国有资本经营预算的实施意见》（湘政发</t>
    </r>
    <r>
      <rPr>
        <sz val="12"/>
        <rFont val="宋体"/>
        <family val="0"/>
      </rPr>
      <t>[2010]32</t>
    </r>
    <r>
      <rPr>
        <sz val="12"/>
        <rFont val="宋体"/>
        <family val="0"/>
      </rPr>
      <t>号）及《邵阳市市本级国有资本经营预算办法（试行）》（市政办发</t>
    </r>
    <r>
      <rPr>
        <sz val="12"/>
        <rFont val="宋体"/>
        <family val="0"/>
      </rPr>
      <t>[2016]7</t>
    </r>
    <r>
      <rPr>
        <sz val="12"/>
        <rFont val="宋体"/>
        <family val="0"/>
      </rPr>
      <t xml:space="preserve">号）精神，围绕市委、市政府确定的工作重点，厉行节约，严格控制支出增长，如实反映公司国有资本经营的各项收入和支出，确保国有资产保值、增值。
三、纳入市本级国有资本经营预算企业基本情况
</t>
    </r>
    <r>
      <rPr>
        <sz val="12"/>
        <rFont val="宋体"/>
        <family val="0"/>
      </rPr>
      <t xml:space="preserve"> </t>
    </r>
    <r>
      <rPr>
        <sz val="12"/>
        <rFont val="宋体"/>
        <family val="0"/>
      </rPr>
      <t>由于我市国有经济持续低迷，纳入市本级国有资本经营预算中正常生产经营的国有独资企业除市城市建设投资经营集团有限公司以外，其余均处于累计亏损状态，需几年才能弥补，故未来几年均难实现国有资本经营收益。纳入市本级国有资本经营预算的国有参股企业主要是邵阳市中小企业融资担保有限责任公司和华融湘江银行股份有限公司邵阳分行实现了持续赢利。</t>
    </r>
    <r>
      <rPr>
        <sz val="12"/>
        <rFont val="宋体"/>
        <family val="0"/>
      </rPr>
      <t>2020</t>
    </r>
    <r>
      <rPr>
        <sz val="12"/>
        <rFont val="宋体"/>
        <family val="0"/>
      </rPr>
      <t>年市国资委计划处置几宗改制企业资产，预计会产生清算净收益。
四、国有资本经营预算具体情况
（一）</t>
    </r>
    <r>
      <rPr>
        <sz val="12"/>
        <rFont val="宋体"/>
        <family val="0"/>
      </rPr>
      <t>2020</t>
    </r>
    <r>
      <rPr>
        <sz val="12"/>
        <rFont val="宋体"/>
        <family val="0"/>
      </rPr>
      <t>年国有资本经营预算收入</t>
    </r>
    <r>
      <rPr>
        <sz val="12"/>
        <rFont val="宋体"/>
        <family val="0"/>
      </rPr>
      <t>1.33</t>
    </r>
    <r>
      <rPr>
        <sz val="12"/>
        <rFont val="宋体"/>
        <family val="0"/>
      </rPr>
      <t>亿元。包括：市城投公司上交利润</t>
    </r>
    <r>
      <rPr>
        <sz val="12"/>
        <rFont val="宋体"/>
        <family val="0"/>
      </rPr>
      <t>7400</t>
    </r>
    <r>
      <rPr>
        <sz val="12"/>
        <rFont val="宋体"/>
        <family val="0"/>
      </rPr>
      <t>万元；市中小企业担保公司和华融湘江银行股利收入</t>
    </r>
    <r>
      <rPr>
        <sz val="12"/>
        <rFont val="宋体"/>
        <family val="0"/>
      </rPr>
      <t>300</t>
    </r>
    <r>
      <rPr>
        <sz val="12"/>
        <rFont val="宋体"/>
        <family val="0"/>
      </rPr>
      <t>万元；清算净收入</t>
    </r>
    <r>
      <rPr>
        <sz val="12"/>
        <rFont val="宋体"/>
        <family val="0"/>
      </rPr>
      <t>5600</t>
    </r>
    <r>
      <rPr>
        <sz val="12"/>
        <rFont val="宋体"/>
        <family val="0"/>
      </rPr>
      <t>万元。
（二）</t>
    </r>
    <r>
      <rPr>
        <sz val="12"/>
        <rFont val="宋体"/>
        <family val="0"/>
      </rPr>
      <t>2020</t>
    </r>
    <r>
      <rPr>
        <sz val="12"/>
        <rFont val="宋体"/>
        <family val="0"/>
      </rPr>
      <t>年国有资本经营预算支出</t>
    </r>
    <r>
      <rPr>
        <sz val="12"/>
        <rFont val="宋体"/>
        <family val="0"/>
      </rPr>
      <t>1.33</t>
    </r>
    <r>
      <rPr>
        <sz val="12"/>
        <rFont val="宋体"/>
        <family val="0"/>
      </rPr>
      <t>亿元。包括：补充市城投公司资本金</t>
    </r>
    <r>
      <rPr>
        <sz val="12"/>
        <rFont val="宋体"/>
        <family val="0"/>
      </rPr>
      <t>5180</t>
    </r>
    <r>
      <rPr>
        <sz val="12"/>
        <rFont val="宋体"/>
        <family val="0"/>
      </rPr>
      <t>万元；弥补国有企业改革成本</t>
    </r>
    <r>
      <rPr>
        <sz val="12"/>
        <rFont val="宋体"/>
        <family val="0"/>
      </rPr>
      <t>3830</t>
    </r>
    <r>
      <rPr>
        <sz val="12"/>
        <rFont val="宋体"/>
        <family val="0"/>
      </rPr>
      <t>万元，融资担保代偿补贴支出</t>
    </r>
    <r>
      <rPr>
        <sz val="12"/>
        <rFont val="宋体"/>
        <family val="0"/>
      </rPr>
      <t>300</t>
    </r>
    <r>
      <rPr>
        <sz val="12"/>
        <rFont val="宋体"/>
        <family val="0"/>
      </rPr>
      <t>万元，调入一般公共预算支出</t>
    </r>
    <r>
      <rPr>
        <sz val="12"/>
        <rFont val="宋体"/>
        <family val="0"/>
      </rPr>
      <t>3990</t>
    </r>
    <r>
      <rPr>
        <sz val="12"/>
        <rFont val="宋体"/>
        <family val="0"/>
      </rPr>
      <t>万元。</t>
    </r>
  </si>
  <si>
    <t>2020年市本级国有资本经营预算收支情况表（草案）</t>
  </si>
  <si>
    <t xml:space="preserve">  利润收入</t>
  </si>
  <si>
    <t xml:space="preserve">  股利、股息收入</t>
  </si>
  <si>
    <t xml:space="preserve">  产权转让收入</t>
  </si>
  <si>
    <t xml:space="preserve">  清算收入</t>
  </si>
  <si>
    <t xml:space="preserve">  其他国有资本经营预算收入</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</si>
  <si>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</si>
  <si>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</si>
  <si>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</si>
  <si>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</si>
  <si>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</si>
  <si>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支出总计</t>
  </si>
  <si>
    <t>2019年邵阳市本级社会保险基金预算执行情况汇总表</t>
  </si>
  <si>
    <t xml:space="preserve">                                                                                                         单位：万元</t>
  </si>
  <si>
    <t>行次</t>
  </si>
  <si>
    <t>项    目</t>
  </si>
  <si>
    <t>企业基本养老保险基金</t>
  </si>
  <si>
    <t>机关事业基本养老保险基金</t>
  </si>
  <si>
    <t>失业保险基金</t>
  </si>
  <si>
    <t>城镇职工医疗、生育保险基金</t>
  </si>
  <si>
    <t>工伤保险基金</t>
  </si>
  <si>
    <t>被征地农民保障资金</t>
  </si>
  <si>
    <t xml:space="preserve">一、上年结余 </t>
  </si>
  <si>
    <t>二、本年收入</t>
  </si>
  <si>
    <t>1、基金保费 收入</t>
  </si>
  <si>
    <t>2、利息收入</t>
  </si>
  <si>
    <t>3、财政补贴收入</t>
  </si>
  <si>
    <t>4、其他收入</t>
  </si>
  <si>
    <t>5、转移收入</t>
  </si>
  <si>
    <t>6、上级补助收入</t>
  </si>
  <si>
    <t>7、下级上解收入</t>
  </si>
  <si>
    <t>三、本年支出</t>
  </si>
  <si>
    <t>1、基本待遇支出</t>
  </si>
  <si>
    <t>2、其他支出</t>
  </si>
  <si>
    <t>3、转移支出</t>
  </si>
  <si>
    <t>4、补助下级支出</t>
  </si>
  <si>
    <t>5、上解上级支出</t>
  </si>
  <si>
    <t>四、累计结余</t>
  </si>
  <si>
    <t>其中：当年结余</t>
  </si>
  <si>
    <t>注：企业基本养老保险基金实行省级统筹，省里统一编制预决算。</t>
  </si>
  <si>
    <t>表十九：</t>
  </si>
  <si>
    <t>2019年市级社保基金预算执行编报说明
2019年市级五项（医保与生育保险合并为一项）社会保险基金收入合计预计完成170067万元，比年初预算增加9161万元，为年初预算的105.69%。其中：①机关事业基本养老保险基金收入预计65698万元，比年初预算增加9448万元，为年初预算的116.80%；②失业保险基金收入预计6651万元，比年初预算增加2501万元，为年初预算的160.27%；③城镇职工基本医疗、生育保险基金收入预计60419万元，比年初预算减少4281万元，为年初预算的93.38%； ④工伤保险基金收入预计20187万元，比年初预算增加1081万元，为年初预算的105.66%。⑤被征地农民社会保障资金收入预计17112万元，比年初预算增加412万元，为年初预算的102.47%。
2019年市级五项社会保险基金支出合计预计174297万元，比年初预算减少26019万元，为年初预算的87.01%，主要原因是被征地农民社会保障资金发放补贴工作滞后，比年初预算减少支出29842万元。其中：①机关事业基本养老保险基金支出预计57299万元，比年初预算增加1178万元，为年初预算的102.10%；②失业保险基金支出预计7719万元，比年初预算增加306万元，为年初预算的104.13%；③城镇职工基本医疗、生育保险基金支出预计60293万元，比年初预算增加208万元，为年初预算的100.35%； ④工伤保险基金支出预计16624万元，比年初预算增加2131万元，为年初预算的114.70%。⑤被征地农民社会保障资金支出预计32362万元，比年初预算减少29842万元，为年初预算的52.03%，主要原因是2008年9月至2017年征地涉及的被征地农民社会保障对象允许进行参保方式更改，导致养老保险缴费补贴发放工作延后。
2019年市级五项社会保险基金年末滚存结余预计244892万元。其中：①机关事业基本养老保险基金预计结余20959万元；②失业保险基金预计结余5876万元；③城镇职工基本医疗、生育保险基金预计结余91179万元；④工伤保险基金预计结余50678万元；⑤被征地农民社会保障资金预计结余76200万元。现将五项基金预算执行情况，分别说明如下：
一、市级机关事业单位基本养老保险基金预算执行说明
2019年基本养老金保险费总收入预计65698万元，比年初预算增加9448万元，为年初预算的116.80%。其中：① 2019年基本养老金保险费收入预计28275万元，比年初预算增加285万元，为年初预算的101.02%；②补缴养老保险费收入预计6890万元，年初没有此项预算；③利息收入预计272万元，比年初预算增加92万元，为年初预算的151.11%；④财政补贴收入预计29746万元（包括：1、财政安排退休人员缺口资金25612万元；2、2017年12月财政拨的4020万元调整为财政补贴收入；3、2018年财政代扣单位养老保险费未登账114万元调整为财政补贴收入），比年初预算增加1746万元，为年初预算数的106.24%。⑤转移收入预计515万元，比年初预算增加435万元，为年初预算的643.75%，增幅原因是2019年异动办理包含以前年度停办的异动费用。
2019年基本养老保险基金总支出预计57299万元，比年初预算增加1178万元，为年初预算的102.10%。其中：①基本养老保险费支出预计56070万元，比年初预算增加29万元，为年初预算的100.05%；②其他支出1069万元，年初无预算，此项为退还财政非全额供款单位以前年度养老保险预缴款；③2019年转移支出执行数为160万元，比年初预算增加80万元，为年初预算的200%。主要是2019年新系统异动开始启动办理。
预计当年收支结余8399万元（其中：7950万元可用于下年支出），年末滚存结余20959万元（主要为个人缴费账户余额）。   
二、市级失业保险基金预算执行说明
2019年失业保险基金总收入预计为6651万元，比年初预算增加2501万元，为年初预算的160.27%。其中：①失业保险基金缴费收入预计3720万元，比年初预算增加220万元，为年初预算的106.29%；②利息收入预计79万元，比年初预算减少18万元，为年初预算的90.80%；③转移收入预计1万元；④其他收入预计5万元,比年初预算减少4万元,为年初预算的55.55%;⑤上级补助收入2094万元，为省下拨调节基金，年初无预算；⑥下级上解收入预计752万元，比年初预算增加198万元，为年初预算的135.74%，此项为调剂金，各县市区是按上年失业保险费收入的10%上解。
2019年失业保险基金总支出预计7719万元，比年初预算增加306万元，为年初预算的104.13%。其中：①失业保险金支出预计2879万元，比年初预算减少1659万元，为年初预算的63.44%；②医疗补助金支出预计887万元，比年初预算减少559万元，为年初预算的61.34%；③职业培训补贴支出预计98万元，比年初预算减少54万元，为年初预算的64.47%,上述三项减少的主要原因是省建四公司等企业改制后仍未启动职工安置程序；④职业技能培训补贴支出预计8万元，比年初预算减少13万元，为年初预算的38.10%；因新政策尚未广为人知，部分参保单位职工没有及时办理相关申领手续，超过了办理时限，所以本年预计完成率较低。⑤稳定岗位补贴支出预计800万元，比年初预算增加300万元，为年初预算的160%,本年度加大了稳岗返还政策的宣传力度,申请稳岗返还的企业数量增多,从而支出加大；⑥其他费用支出28万元,比年初预算增加24万元,为年初预算的700%,原因是:5月开始市本级启动社会救助和保障标准与物价上涨挂钩联动机制,每月为失业职工发放约3万元物价补贴; ⑦其他支出预计2205万元，为困难企业的稳岗返还支出，是今年的新增支出项目，年初无预算;⑧转移支出预计11万元，比年初预算减少14万元，为年初预算的44.00%，原因是从本地转出的失业人员减少；⑨补助下级支出230万元，比年初预算减少70万元，为年初预算的76.67%，根据新邵和双清的实际情况，核减了拨付两地区的调剂金；⑩上解上级支出预计573万元，比年初预算增加146万元，为年初预算的134.19%，此项为按照2018年的全市失业保险基金收入上解省级的调剂金，2018年失业保险基金收入比上年增加。
预计当年收支结余-1068万元，滚存结余为5876万元。                               三、市级职工医疗、生育保险基金预算执行说明
2019年市级职工医疗、生育保险基金收入预计60419万元，比年初预算减少4281万元，为年初预算的93.38%。其中：①征缴收入预计56923万元，比年初预算减少4421万元，为年初预算的92.79%（A、统筹基金收入比年初预算减少622万元，为年初预算的98.37%；B、个人账户基金收入比年初预算减少3623万元，为年初预算的83.93%；以上两项减少原因是2019年7月下调缴费基数，缴费基数总额较上年下降；C、单建统筹基金收入比年初预算减少176万元，为年初预算的69.86%，下降原因是年初预算改制企业个数按2018年个数预算，2019年实际改制单位较2018年减少，一次性预缴款减少；困难企业缴费仅为在职人员缴费而人口老龄化导致退休人数逐年增加，收入减少）；②利息收入预计1457万元，比年初预算增加498万元，为年初预算的151.93%，主要是定期存款利息增加;③财政补贴收入预计1000万元，与年初预算持平；④其他收入预计1025万元，均为个人账户铺底收入，比年初预算减少372万元，为年初预算的73.37%，减少原因是2019年缴费基数总额较去年下降；⑤转移收入预计14万元，年初无预算。
2019年市级职工医疗、生育保险基金总支出预计60293万元，比年初预算增加208万元，为年初预算的100.35%。其中：①基本医疗保险待遇支出预计60219万元，比年初预算增加188万元，为年初预算的100.31%（A、统筹基金支出24977万元，比年初预算增加1163万元，为年初预算的104.88%。其中：生育基金支出4739万元，比年初预算增加1169万元，为年初预算的132.75%，增长原因为生育津贴发放天数由原来的98天，调整为158天，增加了60天;B、个人账户基金支出16214万元，比年初预算减少827万元，为年初预算的95.15%。C、单建统筹基金支出19028万元，比年初预算减少148万元，为年初预算的99.23%）。②转移支出预计74万元，比年初预算增加20万元，为年初预算的137.04%，主要原因是2019年个人账户转移人数增加。
预计当年收支结余126万元，年末滚存结余91179万元。
四、市级工伤保险基金预算执行说明
2019年工伤保险基金总收入预计20187万元，比年初预算增加1081万元，为年初预算的105.66%。其中：①工伤保险费收入预计19647万元，比年初预算增加661万元，为年初预算的103.48%；②利息收入预计540万元，比年初预算增加420万元，为年初预算的450.00%，其原因是2018年底和2019年有到期的高额定期存款并结算利息。
2019年工伤保险基金总支出预计16624万元，比年初预算增加2131万元，为年初预算的114.70%。其中：①工伤保险待遇支出预计14827万元，比年初预算增加2780万元，为年初预算的123.08%；增长原因一是医疗费跨年度结算，二是今年伤残待遇领取人数和工亡人数增加;②劳动能力鉴定支出预计30万元，比年初预算减少4万元，为年初预算的88.24%；③工伤预防费用支出预计365万元，比年初预算增加2万元，为年初预算100.55%；④其他支出预计130万元为相关调查费支出，比年初预算减少20万元，为年初预算的86.67%,2019年预算采购的设备未进行采购；⑤上解上级支出预计1272万元，比年初预算减少627万元，为年初预算的66.98%，上解上级支出为全市工伤保险费收入（扣除老工伤预留收入）的10%上解省厅的调剂金。
预计当年收支结余3563万元，年末滚存结余50678万元。
五、被征地农民社会保障资金预算执行说明
2019年被征地农民社会保障资金总收入预计17112万元,比年初预算增加412万元，为年初预算的102.47%。其中：①社会保障资金收入预计15985万元，比年初预算减少515万元，为年初预算的96.88%（A、用地单位缴纳被征地农民社会保障费收入预计10126万元, 比年初预算减少874万元，为年初预算的92.05%,收入减少的主要原因是征地面积减少，导致被被征地农民社会保障费收入相应减少； B、按国有土地出让收入的5%计提收入预计4000万元，与年初预算持平； C、集体补助计提（所征土地征地补偿费的10%）收入预计1859万元，比年初预算增加359万元，为年初预算的123.93%。主要原因是追缴了部分以前年度集体补助收入。② 利息收入预计1127万元，比年初预算增加927万元，为年初预算的563.50%，因工作延后、部分支出尚未执行，沉淀资金比预期多，利息收入增加。
    2019年市级被征地农民社会保障资金总支出预计32362万元,比年初预算减少29842万元，为年初预算的52.03%。该项目支出减少的主要原因是由于今年对以前年度征地项目确定的参加居保的被征地农民社会保障对象允许进行参保方式更改，工作量巨大，致使工作延后，从而该项目支出减少。  
六、基金结余情况
本年收支结余为-15250万元，年末滚存结余为76200万元。</t>
  </si>
  <si>
    <t>2019年邵阳市级机关事业单位基本养老保险基金预算执行情况</t>
  </si>
  <si>
    <t>2019年预计完成
数</t>
  </si>
  <si>
    <t>完成计划率%</t>
  </si>
  <si>
    <t>1</t>
  </si>
  <si>
    <t>一、基本养老保险费收入</t>
  </si>
  <si>
    <t>一、基本养老保险费支出</t>
  </si>
  <si>
    <t>2</t>
  </si>
  <si>
    <t>（一）单位缴纳</t>
  </si>
  <si>
    <t>二、医疗补助金支出</t>
  </si>
  <si>
    <t>3</t>
  </si>
  <si>
    <t>（二）个人缴纳</t>
  </si>
  <si>
    <t>三、丧葬抚恤补助支出</t>
  </si>
  <si>
    <t>4</t>
  </si>
  <si>
    <t>二、补缴养老保险费收入</t>
  </si>
  <si>
    <t>四、其他支出</t>
  </si>
  <si>
    <t>5</t>
  </si>
  <si>
    <t>三、利息收入</t>
  </si>
  <si>
    <t>五、转移支出</t>
  </si>
  <si>
    <t>6</t>
  </si>
  <si>
    <t>四、财政补贴收入</t>
  </si>
  <si>
    <t xml:space="preserve">六、补发养老金支出
</t>
  </si>
  <si>
    <t>7</t>
  </si>
  <si>
    <t xml:space="preserve"> 其中：本级财政补贴收入</t>
  </si>
  <si>
    <t>8</t>
  </si>
  <si>
    <t>五、其他收入</t>
  </si>
  <si>
    <t>9</t>
  </si>
  <si>
    <t>六、转移收入</t>
  </si>
  <si>
    <t>本年支出小计</t>
  </si>
  <si>
    <t>10</t>
  </si>
  <si>
    <t>本年收入小计</t>
  </si>
  <si>
    <t>七、补助下级支出</t>
  </si>
  <si>
    <t>11</t>
  </si>
  <si>
    <t>七、上级补助收入</t>
  </si>
  <si>
    <t>八、上解上级支出</t>
  </si>
  <si>
    <t>12</t>
  </si>
  <si>
    <t>八、下级上解收入</t>
  </si>
  <si>
    <t>13</t>
  </si>
  <si>
    <t>九、本年收支结余</t>
  </si>
  <si>
    <t>14</t>
  </si>
  <si>
    <t>九、上年结余</t>
  </si>
  <si>
    <t>十、年末滚存结余</t>
  </si>
  <si>
    <t>15</t>
  </si>
  <si>
    <t>总    计</t>
  </si>
  <si>
    <t>总   计</t>
  </si>
  <si>
    <t>表二十：</t>
  </si>
  <si>
    <t>2019年邵阳市级失业保险基金预算执行情况</t>
  </si>
  <si>
    <t>2019年预计完成数</t>
  </si>
  <si>
    <t>完成计划率％</t>
  </si>
  <si>
    <t>一、失业保险基金缴费收入</t>
  </si>
  <si>
    <t>一、失业保险金支出</t>
  </si>
  <si>
    <t>1、单位缴费</t>
  </si>
  <si>
    <t>(一)企业</t>
  </si>
  <si>
    <t>三、丧葬补助和抚恤金支出</t>
  </si>
  <si>
    <t>(二)事业单位</t>
  </si>
  <si>
    <t>四、职业培训补贴支出</t>
  </si>
  <si>
    <t>(三)其他单位</t>
  </si>
  <si>
    <t>五、职业技能补贴支出</t>
  </si>
  <si>
    <t>2.、个人缴费</t>
  </si>
  <si>
    <t>六、稳定岗位补贴支出</t>
  </si>
  <si>
    <t>二、利息收入</t>
  </si>
  <si>
    <t>七、其他费用支出</t>
  </si>
  <si>
    <t>三、财政补贴收入</t>
  </si>
  <si>
    <t>八、其他支出</t>
  </si>
  <si>
    <t>四、转移收入</t>
  </si>
  <si>
    <t>九、转移支出</t>
  </si>
  <si>
    <t xml:space="preserve">  收入小计</t>
  </si>
  <si>
    <t xml:space="preserve">  支出小计</t>
  </si>
  <si>
    <t>六、上级补助收入</t>
  </si>
  <si>
    <t>十、补助下级支出</t>
  </si>
  <si>
    <t>17</t>
  </si>
  <si>
    <t>七、下级上解收入</t>
  </si>
  <si>
    <t xml:space="preserve">十一、上解上级支出 </t>
  </si>
  <si>
    <t>18</t>
  </si>
  <si>
    <t>八、收入合计</t>
  </si>
  <si>
    <t>十二、支出合计</t>
  </si>
  <si>
    <t>19</t>
  </si>
  <si>
    <t>十三、当年收支结余</t>
  </si>
  <si>
    <t>20</t>
  </si>
  <si>
    <t xml:space="preserve">十四、年末滚存结余 </t>
  </si>
  <si>
    <t>十、总计</t>
  </si>
  <si>
    <t>十五、总计</t>
  </si>
  <si>
    <t>表二十一：</t>
  </si>
  <si>
    <t>2019年邵阳市级城镇职工基本医疗、生育保险基金预算执行情况</t>
  </si>
  <si>
    <t>行
次</t>
  </si>
  <si>
    <t>2019年
预计完成数</t>
  </si>
  <si>
    <t>一、基本医疗、生育保险费收入</t>
  </si>
  <si>
    <t>一、基本医疗、生育保险费待遇支出</t>
  </si>
  <si>
    <t>1、统筹基金收入</t>
  </si>
  <si>
    <t xml:space="preserve">  1、统筹基金支出</t>
  </si>
  <si>
    <t>2、个人帐户收入</t>
  </si>
  <si>
    <r>
      <t xml:space="preserve"> </t>
    </r>
    <r>
      <rPr>
        <sz val="12"/>
        <rFont val="宋体"/>
        <family val="0"/>
      </rPr>
      <t xml:space="preserve">  (一）基本医疗统筹基金支出</t>
    </r>
  </si>
  <si>
    <t>3、单建统筹基金收入</t>
  </si>
  <si>
    <t xml:space="preserve">     1、在职职工医疗保险待遇支出</t>
  </si>
  <si>
    <t xml:space="preserve">     2、退休人员医疗保险待遇支出</t>
  </si>
  <si>
    <t xml:space="preserve">   （二）生育基金支出 </t>
  </si>
  <si>
    <t>四、其他收入</t>
  </si>
  <si>
    <t xml:space="preserve">      1、生育医疗费用支出</t>
  </si>
  <si>
    <t>其中：个人帐户铺底金</t>
  </si>
  <si>
    <t xml:space="preserve">      2、生育津贴支出</t>
  </si>
  <si>
    <t>五、上级补助收入</t>
  </si>
  <si>
    <t xml:space="preserve">  2、个人帐户支出</t>
  </si>
  <si>
    <t>六、下级上解收入</t>
  </si>
  <si>
    <t xml:space="preserve">   (一)在职职工医疗保险待遇支出</t>
  </si>
  <si>
    <t>七、转移收入</t>
  </si>
  <si>
    <t xml:space="preserve">   (二)退休人员医疗保险待遇支出</t>
  </si>
  <si>
    <t xml:space="preserve">  3、单建统筹基金支出</t>
  </si>
  <si>
    <t>二、上解上级支出</t>
  </si>
  <si>
    <t>16</t>
  </si>
  <si>
    <t>三、转移支出</t>
  </si>
  <si>
    <t>八、上年结余</t>
  </si>
  <si>
    <t>五、本年收支结余</t>
  </si>
  <si>
    <t xml:space="preserve">   1、统筹基金结余</t>
  </si>
  <si>
    <t>六、年末滚存结余</t>
  </si>
  <si>
    <t xml:space="preserve">   2、个人帐户结余</t>
  </si>
  <si>
    <t>21</t>
  </si>
  <si>
    <t xml:space="preserve">   3、单建统筹基金结余</t>
  </si>
  <si>
    <t>22</t>
  </si>
  <si>
    <t>23</t>
  </si>
  <si>
    <t>总      计</t>
  </si>
  <si>
    <t>表二十二：</t>
  </si>
  <si>
    <t>2019年邵阳市级工伤保险基金预算执行情况</t>
  </si>
  <si>
    <t xml:space="preserve"> 单位：万元</t>
  </si>
  <si>
    <t>一、工伤保险费收入</t>
  </si>
  <si>
    <t>一、工伤保险待遇支出</t>
  </si>
  <si>
    <t>×</t>
  </si>
  <si>
    <t>　　其中：医疗待遇支出</t>
  </si>
  <si>
    <t>二、劳动能力鉴定支出</t>
  </si>
  <si>
    <t>三、工伤预防费用支出</t>
  </si>
  <si>
    <t>五、转移收入</t>
  </si>
  <si>
    <t>六、本年收入小计</t>
  </si>
  <si>
    <t>六、本年支出小计</t>
  </si>
  <si>
    <t>九、本年收入合计</t>
  </si>
  <si>
    <t>九、本年支出合计</t>
  </si>
  <si>
    <t>十、本年收支结余</t>
  </si>
  <si>
    <t>十、上年结余</t>
  </si>
  <si>
    <t>十一、年末滚存结余</t>
  </si>
  <si>
    <t>总        计</t>
  </si>
  <si>
    <t>表二十三：</t>
  </si>
  <si>
    <t>2019年市级被征地农民社会保障资金预算执行情况</t>
  </si>
  <si>
    <t>金额单位：万元</t>
  </si>
  <si>
    <t>一、社会保障资金收入</t>
  </si>
  <si>
    <t>一、已确定的被征地被征地农民社会保障对象基本养老保险缴费补贴支出</t>
  </si>
  <si>
    <t>1.用地单位缴纳被征地农民社会保障费</t>
  </si>
  <si>
    <t>二、正在确定的2018年征地项目涉及的被征地农民社会保障对象基本养老保险缴纳补贴支出</t>
  </si>
  <si>
    <t>2.国有土地使用权出让收入5%计提</t>
  </si>
  <si>
    <t>三、其他支出</t>
  </si>
  <si>
    <t>3.征地补偿费10%的集体计提</t>
  </si>
  <si>
    <t>四、转移支出</t>
  </si>
  <si>
    <t>二、.利息收入</t>
  </si>
  <si>
    <t>五、补助下级支出</t>
  </si>
  <si>
    <t>六、上解上级支出</t>
  </si>
  <si>
    <t>七、上年结余</t>
  </si>
  <si>
    <t>七、本年收支结余</t>
  </si>
  <si>
    <t>八、年末滚存结余</t>
  </si>
  <si>
    <t>表二十四：</t>
  </si>
  <si>
    <t>2020年邵阳市本级社会保险基金预算汇总表</t>
  </si>
  <si>
    <t>8、其他支出</t>
  </si>
  <si>
    <t>9、转移支出</t>
  </si>
  <si>
    <t>10、补助下级支出</t>
  </si>
  <si>
    <t>11、上解上级支出</t>
  </si>
  <si>
    <t>四、年末滚存结余</t>
  </si>
  <si>
    <t>表二十五：</t>
  </si>
  <si>
    <t xml:space="preserve">                                2020年邵阳市本级社保基金预算编报说明
2020年机关事业基本养老保险等5项（医保与生育保险合并为一项）社会保险基金预算总收入168541万元，比上年预计完成数减少1526万元，下降0.89%；基金总支出220887万元，比上年预计完成数增加46590万元，增长26.73%；当年收支结余-52346万元，年末滚存结余192546万元。现将各项基金预算编制情况，分别说明如下：
一、市本级机关事业单位基本养老保险基金预算
1、收入情况：预计2020年机关事业单位市本级基本养老保险基金总收入为63829万元，比上年预计完成数减少1869万元，下降2.84%。其中：①预计2020年基本养老保险费收入为28897万元，比上年预计完成数增加622万元，增长2.2%。主要是2020年月人均缴费基数和缴费人数增加。 ②利息收入215万元，比上年预计完成数减少57万元，下降20.95%，主要原因是定期存款减少。 ③财政补贴预算收入34417万元，比上年预计完成数增加4671万元，增加15.7%。一是预计2020年为保证退休人员养老金按时足额发放，不足部分需要财政兜底，共需财政补贴兜底23906万元(2020年当年收支差为31856万元，扣除2019年年底结余可用7950万元，因此需财政补贴兜底23906万元)。二是原试点系统个人账户养老保险清退4180万元；三是新系统整体24家单位跨区域基金转移和个人转移6331万元。④基金转移收入为300万元，比上年预计完成数减少215万元，下降41.75%。主要是2019年新系统转移模块才刚刚开通，来办转移收入的包含以前年度停办的转移。
2、支出情况：机关事业单位市本级基本养老保险基金总支出为71264万元，比2019年增加13965万元，增长24.37%。主要原因：①2020年基本养老保险金支出预计60753万元，比上年增加4683万元，增长8.35%，主要原因是新增退休人员和2020年退休人员预计调待；②2020年其他支出预计4180万元，用于清退1997年—2014年9月以前原试点系统个人账户养老保险费；③2020年转移支出6331万元，比去年增加6171万元，主要原因：一是公路系统、工商系统、邵阳医专附属和第一人民医院等24家单位跨区域整体转移6131万元；二是平时个人办理转移200万元。
    3、结余情况：预计当年收支结余-7435万元，年末滚存结余13524万元（主要为个人账户余额）。
二、市本级失业保险预算
1、收入情况：2020年失业保险基金预计总收入为6606万元，比上年预计完成数减少45万元，下降0.67%，其中：①失业保险基金缴费收入3819万元，比上年预计完成数增加99万元，增长2.66%;②利息收入86万元，比上年预计完成数增加6万元，增加7.5%；③上级补助收入2020年预算收入2094万元，与上年持平；④下级上解收入602万元，比上年预计完成数减少150万元，下降19.95%，2019年度全市失业保险收入较2018年度有所下降。
2、支出情况： 2020年失业保险基金预计总支出为7794万元，比上年预计完成数增加75万元，增长0.97%。其中：①失业保险金支出3246万元，比上年预计完成数增加367万元，增长12.75%；②医疗补助金支出880万元，比上年预计完成数减少7万元，下降0.79%；③职业培训补贴支出121万元，比上年预计完成数增加23万元，增长23.47%；④职业技能补贴支出10万元，比上年预计完成数增加2万元，增长25%，；⑤稳定岗位补贴支出800万元，比上年预计完成数持平；⑥其他费用支出43万元，比上年预计完成数增加15万元，增长53.57%；⑦其他支出2200万元为困难企业的稳岗返还，与上年预计完成数基本持平；⑧转移支出7万元，比上年预计完成数减少4万元，下降36.36%，根据三年平均增长比率测算；⑨上解上级支出487万元，比上年预计完成数减少86万元，下降15.01%，上解的调节基金是按上年基金收入的10%计提的，由于2019年失业保险基金收入比2018年少。
3、结余情况：预计当年收支结余-1188万元，年末滚存结余4688万元。
三、市本级医疗保险基金和生育保险基金预算 
1、收入情况：2020年邵阳市本级职工医保基金和生育保险基金预计总收入60989万元，比上年预计完成数增加570万元，增长0.94%。其中：①征缴收入57488万元，比上年预计完成数增加565万元，增长0.99%。②利息收入1460万元，比上年预计完成数增加3万元，增长0.21%。③财政补助收入1000万元，与上年预计完成数持平。④其他收入（为个人账户铺底资金）预计1026万元，比上年预计完成数增加1万元，增长0.1%。
 2、支出情况：2020年邵阳市本级职工医保基金和生育保险基金预计总支出60974万元，比上年预计完成数增加681万元，增长1.13%。其中：①基本医疗保险待遇支出60899万元（其中：生育保险基金待遇支出4739万元），比上年预计完成数增加680万元，增长1.13%； ②转移支出75万元，与上年预计完成数基本持平。
3、结余情况：预计本年收支结余15万元，年末滚存结余91194万元。
四、市本级工伤保险基金预算
1、收入情况：2020年工伤保险基金预计总收入20817万元，比上年预计完成数增加630万元，增长3%。其中：①工伤保险费收入20237万元，比上年预计完成数增加590万元，增长3%，原因是2020年加大扩面力度，参保人数和缴费基数都将有所增加；② 利息收入580万元，比上年预计完成数增加40万元，增加7.41%，原因是2020年工伤保险基金结余有所增加。
 2、支出情况：2020年工伤保险基金预计总支出17569万元，比上年预计完成数增加945万元，增长5.68%。其中：①工伤保险待遇支出14997万元，比上年预计完成数增加170万元，增长1.15%,原因是2020年全年享受待遇人数增加、工亡待遇及长期待遇基数逐年上调所致。②劳动能力鉴定支出30万元，和上年度持平；③工伤预防费用支出368万元，比上年预计完成数增加3万元，增长0.82%， 2020将加大工伤预防宣传力度，组织企业开展预防宣传培训。④其他支出150万元，比上年预计完成数增加20万元，增长15.38%，2020年将实现调查率达95%以上，预计工伤数量也较2019年有所增多，工伤认定调查费会有所增加；⑤上解上级支出2024万元，比上年预计完成数增加752万元，增长59.12%，原因：一是此项为按工伤保险费收入的10%按季度上解省厅的调剂金，2019年第四季度的调剂金将于2020年上解，二是工伤保险费收入中的老工伤预留收入不计入调剂金上解的基数，故2019年上解上级支出较少。
3、结余情况：预计当年收支结余3248万元，年末滚存结余53926万元。
五、市本级被征地农民社会保障资金预算
1、收入情况 ：2020年预算总收入16300万元，比上年预计完成数少812万元，下降4.75%。其中：①用地单位缴纳被征地农民社会保障费10000万元，比上年预计完成数减少126万元，下降1.24%；②当年土地出让收入的5%计提4000万元，比上年预计完成数持平；③土地征地补偿费的10%计提集体补助1500万元，比上年预计完成数减少359万元，下降19.31%；④利息收入800万元,比上年预计完成数减少327万元，下降29.02%。收入减少的原因，一是2020年征地面积预计比上年征地面积减少，导致被征地农民社会保障费收入和集体补助收入相应减少；二是随着保障工作启动、基本养老保险补贴的计发，沉淀资金越来越少，利息收入大幅减少。
 2、支出情况：2020年被征地农民社会保障资金预计总支出为63286万元，比上年预计完成数增加30924万元，增长率为95.56%。2020年主要支出项目预计情况如下：
   ①、2008年9月至2017年12月征地项目涉及的被征地农民社会保障对象基本养老保险缴费补贴预计支出33325万元，比上年预计完成数增加963万元，增加2.98%，此项目支出增加的主要原因是这部分被征地农民保障对象按政策分批分年度进行发放，共确认保障对象 71285人，共需发放被征地农民社会保障对象基本养老保险缴费补贴金额15.51亿元，已经发放12.18亿元，剩余3.33亿元缴费补贴将在2020年发放到位。
   ②、2018年征地项目涉及的被征地农民社会保障对象基养老保险缴费补贴预计支出29961万元, 比上年增加29961亿元，此项目支出增加的原因是该年度的被征地农民社会保障对象缴费补贴按计划应在2020年进行发放，共涉及的被征地农民社会保障对象约8000人、按照平均缴费年限9.1年计算，人均被征地农民社会保障对象基本养老保险缴费补贴约为37451元。
六、结余情况
当年收支结余-46986万元，年末滚存结余为29214万元调整上年结余-4795万元，原因是由于以前年度市城市建设投资公司征地项目重复缴费，今年退市城市建设投资公司重复缴费的社保费4795万元。
</t>
  </si>
  <si>
    <t>2020年邵阳市级机关事业单位基本养老保险基金预算表</t>
  </si>
  <si>
    <t xml:space="preserve">       单位：万元</t>
  </si>
  <si>
    <t>增长率%</t>
  </si>
  <si>
    <t>备注</t>
  </si>
  <si>
    <t>1.机关单位</t>
  </si>
  <si>
    <t>2.全额拨款事业单位</t>
  </si>
  <si>
    <t>原试点系统个人账户养老保险费清退410家单位14028人。</t>
  </si>
  <si>
    <t>3.非全额拨款事业单位</t>
  </si>
  <si>
    <t>公路系统、工商系统、邵阳医专附属医院、第一人民医院等24家单位4294人整体转移养老保险费。</t>
  </si>
  <si>
    <t>六、补发养老金支出</t>
  </si>
  <si>
    <t>六、补助下级支出</t>
  </si>
  <si>
    <t>七、上解上级支出</t>
  </si>
  <si>
    <t>八、本年收支结余</t>
  </si>
  <si>
    <t>九、年末滚存结余</t>
  </si>
  <si>
    <t>表二十六：</t>
  </si>
  <si>
    <t>2020年邵阳市级失业保险基金预算表</t>
  </si>
  <si>
    <t>增长率％</t>
  </si>
  <si>
    <t>(一)单位缴费</t>
  </si>
  <si>
    <t>1、企业</t>
  </si>
  <si>
    <t>2、事业单位</t>
  </si>
  <si>
    <t>3、其他单位</t>
  </si>
  <si>
    <t>（二）个人缴费</t>
  </si>
  <si>
    <t>十、本年支出小计</t>
  </si>
  <si>
    <t>六、收入小计</t>
  </si>
  <si>
    <t>十一、补助下级支出</t>
  </si>
  <si>
    <t xml:space="preserve">十二、上解上级支出 </t>
  </si>
  <si>
    <t>十三、支出合计</t>
  </si>
  <si>
    <t>九、收入合计</t>
  </si>
  <si>
    <t>十四、当年收支结余</t>
  </si>
  <si>
    <t xml:space="preserve">十五、年末滚存结余 </t>
  </si>
  <si>
    <t xml:space="preserve">  总   计</t>
  </si>
  <si>
    <t xml:space="preserve">    总   计</t>
  </si>
  <si>
    <t>表二十七：</t>
  </si>
  <si>
    <t>2020年邵阳市本级城镇职工基本医疗、生育保险基金预算表</t>
  </si>
  <si>
    <t>2019年预计执行数</t>
  </si>
  <si>
    <t>一、基本医疗、生育保险待遇支出</t>
  </si>
  <si>
    <t>表二十八：</t>
  </si>
  <si>
    <t>2020年邵阳市级工伤保险基金预算表</t>
  </si>
  <si>
    <t>表二十九：</t>
  </si>
  <si>
    <t>2020年市级被征地农民社会保障资金预算表</t>
  </si>
  <si>
    <t>一、2008年9月至2015年征地确定的60岁以上被征地农民社会保障对象基本养老保险缴费补贴支出</t>
  </si>
  <si>
    <t>二、2008年9月至2015年征地确定的50-59周岁被征地农民社会保障对象基本养老保险缴纳补贴支出</t>
  </si>
  <si>
    <t>三、2008年9月至2015年征地确定的40-49周岁被征地农民社会保障对象基本养老保险缴纳补贴支出</t>
  </si>
  <si>
    <t>四、2016年1月份至2017年5月份征地涉及的被征地农民社会保障对象基本养老保险缴费补贴支出</t>
  </si>
  <si>
    <t>五、其他支出</t>
  </si>
  <si>
    <t>六、转移支出</t>
  </si>
  <si>
    <t>表三十：</t>
  </si>
  <si>
    <t>政府采购预算表</t>
  </si>
  <si>
    <t>预算19表</t>
  </si>
  <si>
    <t>单位名称</t>
  </si>
  <si>
    <t>采购项目</t>
  </si>
  <si>
    <t>采购品目</t>
  </si>
  <si>
    <t>规格要求</t>
  </si>
  <si>
    <t xml:space="preserve">采购
数量 </t>
  </si>
  <si>
    <t>计量单位</t>
  </si>
  <si>
    <t>总计</t>
  </si>
  <si>
    <t>一般公共预算拨款</t>
  </si>
  <si>
    <t>政府性基金拨款</t>
  </si>
  <si>
    <t>财政专户管理的非税收入</t>
  </si>
  <si>
    <t>上级财政补助收入</t>
  </si>
  <si>
    <t>其他收入</t>
  </si>
  <si>
    <t>事业单位经营服务收入</t>
  </si>
  <si>
    <t>上年结转</t>
  </si>
  <si>
    <t>单位自筹</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</si>
  <si>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</si>
  <si>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</si>
  <si>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</si>
  <si>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</si>
  <si>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</si>
  <si>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</si>
  <si>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</si>
  <si>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</si>
  <si>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</si>
  <si>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</si>
  <si>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t>
  </si>
  <si>
    <t>市本级</t>
  </si>
  <si>
    <t>服务类</t>
  </si>
  <si>
    <t>工程类</t>
  </si>
  <si>
    <t>货物类</t>
  </si>
  <si>
    <t>表三十一：</t>
  </si>
  <si>
    <t>部门(政府)预算经济科目支出表</t>
  </si>
  <si>
    <t>单位:万元</t>
  </si>
  <si>
    <t>部门预算经济科目</t>
  </si>
  <si>
    <t>政府预算经济科目</t>
  </si>
  <si>
    <t>金额</t>
  </si>
  <si>
    <t>科目编码</t>
  </si>
  <si>
    <t>科目名称</t>
  </si>
  <si>
    <t>工资福利支出</t>
  </si>
  <si>
    <t>501</t>
  </si>
  <si>
    <t xml:space="preserve">  基本工资</t>
  </si>
  <si>
    <t xml:space="preserve">  50101</t>
  </si>
  <si>
    <t xml:space="preserve">  工资奖金津补贴</t>
  </si>
  <si>
    <t xml:space="preserve">  </t>
  </si>
  <si>
    <t xml:space="preserve">  50501</t>
  </si>
  <si>
    <t xml:space="preserve">  工资福利支出</t>
  </si>
  <si>
    <t xml:space="preserve">  津贴补贴</t>
  </si>
  <si>
    <t xml:space="preserve">  奖金</t>
  </si>
  <si>
    <t xml:space="preserve">  绩效工资</t>
  </si>
  <si>
    <t xml:space="preserve">  机关事业单位基本养老保险缴费</t>
  </si>
  <si>
    <t xml:space="preserve">  50102</t>
  </si>
  <si>
    <t xml:space="preserve">  社会保障缴费</t>
  </si>
  <si>
    <t xml:space="preserve">  职工基本医疗保险缴费</t>
  </si>
  <si>
    <t xml:space="preserve">  公务员医疗补助缴费</t>
  </si>
  <si>
    <t xml:space="preserve">  其他社会保障缴费</t>
  </si>
  <si>
    <t xml:space="preserve">  住房公积金</t>
  </si>
  <si>
    <t xml:space="preserve">  50103</t>
  </si>
  <si>
    <t xml:space="preserve">  其他工资福利支出</t>
  </si>
  <si>
    <t xml:space="preserve">  50199</t>
  </si>
  <si>
    <t>商品和服务支出</t>
  </si>
  <si>
    <t>502</t>
  </si>
  <si>
    <t xml:space="preserve">  办公费</t>
  </si>
  <si>
    <t xml:space="preserve">  50201</t>
  </si>
  <si>
    <t xml:space="preserve">  办公经费</t>
  </si>
  <si>
    <t xml:space="preserve">  50502</t>
  </si>
  <si>
    <t xml:space="preserve">  商品和服务支出</t>
  </si>
  <si>
    <t xml:space="preserve">  印刷费</t>
  </si>
  <si>
    <t xml:space="preserve">  咨询费</t>
  </si>
  <si>
    <t xml:space="preserve">  50205</t>
  </si>
  <si>
    <t xml:space="preserve">  委托业务费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</si>
  <si>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</si>
  <si>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</si>
  <si>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</si>
  <si>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</si>
  <si>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</si>
  <si>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</si>
  <si>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</si>
  <si>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50207</t>
  </si>
  <si>
    <t xml:space="preserve">  维修(护)费</t>
  </si>
  <si>
    <t xml:space="preserve">  50209</t>
  </si>
  <si>
    <t xml:space="preserve">  维修（护）费</t>
  </si>
  <si>
    <t xml:space="preserve">  租赁费</t>
  </si>
  <si>
    <t xml:space="preserve">  会议费</t>
  </si>
  <si>
    <t xml:space="preserve">  50202</t>
  </si>
  <si>
    <t xml:space="preserve">  培训费</t>
  </si>
  <si>
    <t xml:space="preserve">  50203</t>
  </si>
  <si>
    <t xml:space="preserve">  公务接待费</t>
  </si>
  <si>
    <t xml:space="preserve">  50206</t>
  </si>
  <si>
    <t xml:space="preserve">  专用材料费</t>
  </si>
  <si>
    <t xml:space="preserve">  50204</t>
  </si>
  <si>
    <t xml:space="preserve">  专用材料购置费</t>
  </si>
  <si>
    <t xml:space="preserve">  被装购置费</t>
  </si>
  <si>
    <t xml:space="preserve">  专用燃料费</t>
  </si>
  <si>
    <t xml:space="preserve">  劳务费</t>
  </si>
  <si>
    <t xml:space="preserve">  工会经费</t>
  </si>
  <si>
    <t xml:space="preserve">  福利费</t>
  </si>
  <si>
    <t xml:space="preserve">  公务用车运行维护费</t>
  </si>
  <si>
    <t xml:space="preserve">  50208</t>
  </si>
  <si>
    <t xml:space="preserve">  其他交通费用</t>
  </si>
  <si>
    <t xml:space="preserve">  税金及附加费用</t>
  </si>
  <si>
    <t xml:space="preserve">  其他商品和服务支出</t>
  </si>
  <si>
    <t xml:space="preserve">  50299</t>
  </si>
  <si>
    <t>对个人和家庭的补助</t>
  </si>
  <si>
    <t xml:space="preserve">  离休费</t>
  </si>
  <si>
    <t xml:space="preserve">  50905</t>
  </si>
  <si>
    <t xml:space="preserve">  离退休费</t>
  </si>
  <si>
    <t xml:space="preserve">  退休金</t>
  </si>
  <si>
    <t xml:space="preserve">  抚恤金</t>
  </si>
  <si>
    <t xml:space="preserve">  50901</t>
  </si>
  <si>
    <t xml:space="preserve">  社会福利和救助</t>
  </si>
  <si>
    <t xml:space="preserve">  其他对个人和家庭的补助支出</t>
  </si>
  <si>
    <t xml:space="preserve">  50999</t>
  </si>
  <si>
    <t xml:space="preserve">  其他对个人和家庭补助</t>
  </si>
  <si>
    <t>债务利息支出</t>
  </si>
  <si>
    <t>511</t>
  </si>
  <si>
    <t xml:space="preserve">  国内债务付息</t>
  </si>
  <si>
    <t xml:space="preserve">  51101</t>
  </si>
  <si>
    <t>资本性支出</t>
  </si>
  <si>
    <t>506</t>
  </si>
  <si>
    <t xml:space="preserve">  房屋建筑物购建</t>
  </si>
  <si>
    <t xml:space="preserve">  50601</t>
  </si>
  <si>
    <t xml:space="preserve">  资本性支出（一）</t>
  </si>
  <si>
    <t xml:space="preserve">  办公设备购置</t>
  </si>
  <si>
    <t xml:space="preserve">  专用设备购置</t>
  </si>
  <si>
    <t xml:space="preserve">  50306</t>
  </si>
  <si>
    <t xml:space="preserve">  设备购置</t>
  </si>
  <si>
    <t xml:space="preserve">  基础设施建设</t>
  </si>
  <si>
    <t xml:space="preserve">  50302</t>
  </si>
  <si>
    <t xml:space="preserve">  大型修缮</t>
  </si>
  <si>
    <t xml:space="preserve">  50307</t>
  </si>
  <si>
    <t xml:space="preserve">  信息网络购建</t>
  </si>
  <si>
    <t xml:space="preserve">  公务用车购置</t>
  </si>
  <si>
    <t xml:space="preserve">  50303</t>
  </si>
  <si>
    <t xml:space="preserve">  其他交通工具购置</t>
  </si>
  <si>
    <t xml:space="preserve">  50399</t>
  </si>
  <si>
    <t xml:space="preserve">  其他资本性支出</t>
  </si>
  <si>
    <t>对企业补助</t>
  </si>
  <si>
    <t>507</t>
  </si>
  <si>
    <t xml:space="preserve">  其他对企业补助</t>
  </si>
  <si>
    <t xml:space="preserve">  50799</t>
  </si>
  <si>
    <t>599</t>
  </si>
  <si>
    <t xml:space="preserve">  59999</t>
  </si>
  <si>
    <t>表三十二：</t>
  </si>
  <si>
    <t>2020政府购买服务项目支出预算表</t>
  </si>
  <si>
    <t>编制单位：邵阳市财政局</t>
  </si>
  <si>
    <t>序号</t>
  </si>
  <si>
    <t>预算单位名称</t>
  </si>
  <si>
    <t>购买服务项目</t>
  </si>
  <si>
    <t>资金项目名称</t>
  </si>
  <si>
    <t>购买服务预算金额</t>
  </si>
  <si>
    <t>承接主体类别</t>
  </si>
  <si>
    <t>预期绩效目标</t>
  </si>
  <si>
    <t>政府购买服务目录代码名称</t>
  </si>
  <si>
    <t>具体项目名称</t>
  </si>
  <si>
    <t>本级安排</t>
  </si>
  <si>
    <t>上级转移支付资金</t>
  </si>
  <si>
    <t>小计</t>
  </si>
  <si>
    <t>纳入专户管理的非税收入拨款</t>
  </si>
  <si>
    <t>邵阳市人民代表大会常务委员会办公室</t>
  </si>
  <si>
    <t>[E0501]立法机关的公共政策调研、草拟、论证等的辅助性工作</t>
  </si>
  <si>
    <t>地方立法的可行性论证</t>
  </si>
  <si>
    <t>地方立法的可行性论证研究经费</t>
  </si>
  <si>
    <t>[E1201]立法咨询</t>
  </si>
  <si>
    <t>人大委托的立法后评估</t>
  </si>
  <si>
    <t>立法评估费</t>
  </si>
  <si>
    <t>[E0101]机关门户网站建设</t>
  </si>
  <si>
    <t>邵阳人大网站和邵阳人大微信公众号运行维护</t>
  </si>
  <si>
    <t>人大网络平台运行维护费</t>
  </si>
  <si>
    <t>[E0701]人大监督的政策性技术性监督辅助工作</t>
  </si>
  <si>
    <t>邵阳市预算监督网络平台运行维护</t>
  </si>
  <si>
    <t>邵阳市预算联网监督运行维护费</t>
  </si>
  <si>
    <t>[E0203]办公区域物业服务</t>
  </si>
  <si>
    <t>物业管理</t>
  </si>
  <si>
    <t>邵阳市百花物业管理有限责任公司</t>
  </si>
  <si>
    <t>邵阳市人民政府办公室</t>
  </si>
  <si>
    <t>办公区域物业服务</t>
  </si>
  <si>
    <t>物业费</t>
  </si>
  <si>
    <t>电子政务内网运行维护</t>
  </si>
  <si>
    <t>运行费</t>
  </si>
  <si>
    <t>[E0201]办公用房及其设施设备的维修维护服务</t>
  </si>
  <si>
    <t>办公用房及其设施设备的维修</t>
  </si>
  <si>
    <t>维修费</t>
  </si>
  <si>
    <t>邵阳市财政局</t>
  </si>
  <si>
    <t>[E0902]资金使用绩效评价辅助性工作</t>
  </si>
  <si>
    <t>专项资金绩效评价</t>
  </si>
  <si>
    <t>市本级专项资金应评尽评</t>
  </si>
  <si>
    <t>公共区域物业</t>
  </si>
  <si>
    <t>[E1301]机关履职需要的技术服务和工作人员专业技能培训服务</t>
  </si>
  <si>
    <t>全市财政系统素能提升研修班</t>
  </si>
  <si>
    <t>教育培训经费</t>
  </si>
  <si>
    <t>[E0901]政策实施绩效评价辅助性工作</t>
  </si>
  <si>
    <t>政策绩效评价</t>
  </si>
  <si>
    <t>探索政策评价的方法、途径及结果应用</t>
  </si>
  <si>
    <t>[E0303]政府法律顾问服务</t>
  </si>
  <si>
    <t>常年法律顾问</t>
  </si>
  <si>
    <t>邵阳市公安局</t>
  </si>
  <si>
    <t>物业管理费</t>
  </si>
  <si>
    <t>邵阳市公安局大祥分局</t>
  </si>
  <si>
    <t>机关物业服务</t>
  </si>
  <si>
    <t>共青团邵阳市委</t>
  </si>
  <si>
    <t>[E0601]会场布置、人员接送等辅助性工作及服务</t>
  </si>
  <si>
    <t>一般会议服务</t>
  </si>
  <si>
    <t>关爱留守儿童</t>
  </si>
  <si>
    <t>[E0204]公务用车服务</t>
  </si>
  <si>
    <t>公务用车服务</t>
  </si>
  <si>
    <t>邵阳市妇女联合会</t>
  </si>
  <si>
    <t>[A0108]政府委托的其他教育服务</t>
  </si>
  <si>
    <t>家庭教育服务</t>
  </si>
  <si>
    <t>妇女事业发展专项经费</t>
  </si>
  <si>
    <t>中国共产党邵阳市委员会党校</t>
  </si>
  <si>
    <t>礼堂、报告厅、教室的服务</t>
  </si>
  <si>
    <t>主体班培训费</t>
  </si>
  <si>
    <t>[A1004]保障性住房后续运营维护、物业管理</t>
  </si>
  <si>
    <t>邵阳市法律援助中心</t>
  </si>
  <si>
    <t>[B0401]法律援助规划和政策研究、咨询及宣传服务</t>
  </si>
  <si>
    <t>法律援助</t>
  </si>
  <si>
    <t>律师事务所</t>
  </si>
  <si>
    <t>法律援助知晓率95%以上</t>
  </si>
  <si>
    <t>[B0405]公共法律服务中心、12348法律服务热线、法律援助值班律师等法律咨询服务</t>
  </si>
  <si>
    <t>免费咨询</t>
  </si>
  <si>
    <t>24</t>
  </si>
  <si>
    <t>[B0402]法律援助案件代理、刑事辩护服务</t>
  </si>
  <si>
    <t>律师事务所等</t>
  </si>
  <si>
    <t>应援尽援</t>
  </si>
  <si>
    <t>25</t>
  </si>
  <si>
    <t>邵阳市市场监督管理局</t>
  </si>
  <si>
    <t>政府法律顾问服务</t>
  </si>
  <si>
    <t>财政资金</t>
  </si>
  <si>
    <t>26</t>
  </si>
  <si>
    <t>[E0102]机关办公自动化</t>
  </si>
  <si>
    <t>网络与机房运行维护服务</t>
  </si>
  <si>
    <t>27</t>
  </si>
  <si>
    <t>[E0205]其他机关后勤服务</t>
  </si>
  <si>
    <t>劳务费</t>
  </si>
  <si>
    <t>28</t>
  </si>
  <si>
    <t>[E1401]基本建设竣工财务决算审计</t>
  </si>
  <si>
    <t>审计费</t>
  </si>
  <si>
    <t>29</t>
  </si>
  <si>
    <t>专业技能培训</t>
  </si>
  <si>
    <t>30</t>
  </si>
  <si>
    <t>办公用房及其设施设备的维护维修服务</t>
  </si>
  <si>
    <t>31</t>
  </si>
  <si>
    <t>机关门户网站建设</t>
  </si>
  <si>
    <t>32</t>
  </si>
  <si>
    <t>33</t>
  </si>
  <si>
    <t>[C0201]政府设立的行业投诉举报热线、网站平台的维护和申诉受理服务</t>
  </si>
  <si>
    <t>12315接线人员劳务费</t>
  </si>
  <si>
    <t>34</t>
  </si>
  <si>
    <t>单位内部控制服务</t>
  </si>
  <si>
    <t>35</t>
  </si>
  <si>
    <t>邵阳市教育局</t>
  </si>
  <si>
    <t>体育考试</t>
  </si>
  <si>
    <t>考试设备租赁费</t>
  </si>
  <si>
    <t>36</t>
  </si>
  <si>
    <t>邵阳市人民政府地方志办公室</t>
  </si>
  <si>
    <t>[F]其他政府购买服务事项</t>
  </si>
  <si>
    <t>会议费</t>
  </si>
  <si>
    <t>有关方志工作会议</t>
  </si>
  <si>
    <t>37</t>
  </si>
  <si>
    <t>地方志业务培训</t>
  </si>
  <si>
    <t>38</t>
  </si>
  <si>
    <t>中共邵阳市委网络安全和信息化委员会办公室</t>
  </si>
  <si>
    <t>[A1307]政府委托的网络、社会舆情监测、研究和引导</t>
  </si>
  <si>
    <t>与网络主流媒体宣传合作</t>
  </si>
  <si>
    <t>宣传服务经费</t>
  </si>
  <si>
    <t>39</t>
  </si>
  <si>
    <t>网络、社会舆情监测</t>
  </si>
  <si>
    <t>网站监管服务</t>
  </si>
  <si>
    <t>40</t>
  </si>
  <si>
    <t>购买互联网行业协会服务经费</t>
  </si>
  <si>
    <t>协会服务经费</t>
  </si>
  <si>
    <t>41</t>
  </si>
  <si>
    <t>关键信息基础设施网络安全检查与第三方技术服务经费</t>
  </si>
  <si>
    <t>技术服务经费</t>
  </si>
  <si>
    <t>42</t>
  </si>
  <si>
    <t>网络安全和舆情监控应急指挥中心维护和运行</t>
  </si>
  <si>
    <t>维护和运行费</t>
  </si>
  <si>
    <t>43</t>
  </si>
  <si>
    <t>邵阳市移民开发局</t>
  </si>
  <si>
    <t>[E1403]因审计力量不足聘请审计人员服务</t>
  </si>
  <si>
    <t>2019年度资金内审、稽察、绩效评价</t>
  </si>
  <si>
    <t>大中型水库移民后期扶持专项补助经费</t>
  </si>
  <si>
    <t>44</t>
  </si>
  <si>
    <t>大中型水库移民后期扶持政策实施情况监测评估</t>
  </si>
  <si>
    <t>大中型水库移民后期扶持政策监测评估等专项补助</t>
  </si>
  <si>
    <t>45</t>
  </si>
  <si>
    <t>邵阳市民政局</t>
  </si>
  <si>
    <t>[E1405]其他政府委托的审计服务</t>
  </si>
  <si>
    <t>社会组织注销审计经费</t>
  </si>
  <si>
    <t>社会组织注销审计和法人离任审计和注销清算工作</t>
  </si>
  <si>
    <t>会计师事务所</t>
  </si>
  <si>
    <t>46</t>
  </si>
  <si>
    <t>[D0503]政府委托的其他行业统计分析服务</t>
  </si>
  <si>
    <t>地名普查工作</t>
  </si>
  <si>
    <t>地名、域名普查工作</t>
  </si>
  <si>
    <t>湖南省第三测绘院</t>
  </si>
  <si>
    <t>47</t>
  </si>
  <si>
    <t>[B0102]政府委托的扶老助残、困难群体、青少年社会工作、外来人口管理、心理疏导与慰藉等社区服务项目组织与实施</t>
  </si>
  <si>
    <t>农村留守儿童服务</t>
  </si>
  <si>
    <t>农村留守儿童服务建设体系</t>
  </si>
  <si>
    <t>社会组织（社团）</t>
  </si>
  <si>
    <t>48</t>
  </si>
  <si>
    <t>邵阳市红十字会</t>
  </si>
  <si>
    <t>[A0808]公共医疗卫生知识普及与推广</t>
  </si>
  <si>
    <t>应急救护培训</t>
  </si>
  <si>
    <t>红十字事业发展经费</t>
  </si>
  <si>
    <t>49</t>
  </si>
  <si>
    <t>邵阳市交通运输局</t>
  </si>
  <si>
    <t>[D1006]政府委托的其他检验、检疫、检测服务</t>
  </si>
  <si>
    <t>交通项目检测</t>
  </si>
  <si>
    <t>50</t>
  </si>
  <si>
    <t>[E1004]公共工程的概（预）、结（决）算审核工作</t>
  </si>
  <si>
    <t>造价审查</t>
  </si>
  <si>
    <t>51</t>
  </si>
  <si>
    <t>[E1101]公共项目规划、设计、可行性研究等专家评审服务</t>
  </si>
  <si>
    <t>交通项目设计评审</t>
  </si>
  <si>
    <t>52</t>
  </si>
  <si>
    <t>邵阳市城市管理和综合执法局</t>
  </si>
  <si>
    <t>[A1507]政府委托的其他资源节约环境保护服务</t>
  </si>
  <si>
    <t>邵阳市城市环卫设施专项规划（2018-2035）</t>
  </si>
  <si>
    <t>53</t>
  </si>
  <si>
    <t>[A1308]政府委托的其他公共安全服务</t>
  </si>
  <si>
    <t>邵阳市雪峰桥健康检测</t>
  </si>
  <si>
    <t>54</t>
  </si>
  <si>
    <t>邵阳市餐厨垃圾应急收运服务项目</t>
  </si>
  <si>
    <t>营运经费</t>
  </si>
  <si>
    <t>社会组织</t>
  </si>
  <si>
    <t>实现市城区范围内餐厨收运全覆盖处置减量80%</t>
  </si>
  <si>
    <t>55</t>
  </si>
  <si>
    <t>[A1806]政府委托的公共交通运营</t>
  </si>
  <si>
    <t>邵阳市公共自行车运营维护</t>
  </si>
  <si>
    <t>56</t>
  </si>
  <si>
    <t>[B0203]社会组织管理信息系统建设及维护</t>
  </si>
  <si>
    <t>邵阳市数字城管硬件维护服务采购项目</t>
  </si>
  <si>
    <t>数字城管专项资金</t>
  </si>
  <si>
    <t>57</t>
  </si>
  <si>
    <t>生活垃圾分类试点</t>
  </si>
  <si>
    <t>58</t>
  </si>
  <si>
    <t>邵阳市发展和改革委员会</t>
  </si>
  <si>
    <t>会议服务</t>
  </si>
  <si>
    <t>重大项目前期经费</t>
  </si>
  <si>
    <t>59</t>
  </si>
  <si>
    <t>印刷品</t>
  </si>
  <si>
    <t>60</t>
  </si>
  <si>
    <t>邵阳市公路管理局</t>
  </si>
  <si>
    <t>路况桥梁检测</t>
  </si>
  <si>
    <t>61</t>
  </si>
  <si>
    <t>邵阳市双清区公路管理局</t>
  </si>
  <si>
    <t>桥梁检测服务</t>
  </si>
  <si>
    <t>桥梁检测及日常维护</t>
  </si>
  <si>
    <t>62</t>
  </si>
  <si>
    <t>邵阳市大祥区公路管理局</t>
  </si>
  <si>
    <t>63</t>
  </si>
  <si>
    <t>邵阳市公共资源交易中心</t>
  </si>
  <si>
    <t>印刷服务</t>
  </si>
  <si>
    <t>执收成本</t>
  </si>
  <si>
    <t>64</t>
  </si>
  <si>
    <t>65</t>
  </si>
  <si>
    <t>远程异地评标系统</t>
  </si>
  <si>
    <t>66</t>
  </si>
  <si>
    <t>全省“一张网建设”软硬件设备</t>
  </si>
  <si>
    <t>67</t>
  </si>
  <si>
    <t>驻场人员硬件运维项目</t>
  </si>
  <si>
    <t>财政经费补助</t>
  </si>
  <si>
    <t>68</t>
  </si>
  <si>
    <t>软件维护升级服务</t>
  </si>
  <si>
    <t>69</t>
  </si>
  <si>
    <t>物业管理服务</t>
  </si>
  <si>
    <t>70</t>
  </si>
  <si>
    <t>邵阳市人民政府金融工作办公室</t>
  </si>
  <si>
    <t>[E1203]行政咨询</t>
  </si>
  <si>
    <t>金融监管会计服务</t>
  </si>
  <si>
    <t>金融监管专项会计咨询服务</t>
  </si>
  <si>
    <t>71</t>
  </si>
  <si>
    <t>[D0201]政府组织的行业布局等总体规划研究服务</t>
  </si>
  <si>
    <t>金融业“十四五”规划</t>
  </si>
  <si>
    <t>72</t>
  </si>
  <si>
    <t>邵阳市林业局</t>
  </si>
  <si>
    <t>[D0601]政府组织的资产清查服务</t>
  </si>
  <si>
    <t>资产清查服务</t>
  </si>
  <si>
    <t>项目资金</t>
  </si>
  <si>
    <t>73</t>
  </si>
  <si>
    <t>[E0603]展览活动组展设计、施工、实施、宣传和推广服务</t>
  </si>
  <si>
    <t>重大展览活动组展、施工、实施、宣传和推广服务</t>
  </si>
  <si>
    <t>74</t>
  </si>
  <si>
    <t>[E0903]政府行政效能绩效评价辅助性工作</t>
  </si>
  <si>
    <t>行政交效能绩效评价辅助性工作</t>
  </si>
  <si>
    <t>75</t>
  </si>
  <si>
    <t>[D0802]政府委托的其他资产评估服务</t>
  </si>
  <si>
    <t>资产评估服务</t>
  </si>
  <si>
    <t>76</t>
  </si>
  <si>
    <t>[E1102]政府资金申报的专家评审服务</t>
  </si>
  <si>
    <t>资金申报的专家评审服务</t>
  </si>
  <si>
    <t>77</t>
  </si>
  <si>
    <t>办公区域物业管理服务</t>
  </si>
  <si>
    <t>78</t>
  </si>
  <si>
    <t>公共项目规划、设计、可行性研究等专家服务</t>
  </si>
  <si>
    <t>79</t>
  </si>
  <si>
    <t>机关办公自动化</t>
  </si>
  <si>
    <t>80</t>
  </si>
  <si>
    <t>[E0103]大数据服务</t>
  </si>
  <si>
    <t>业务应用系统维护服务</t>
  </si>
  <si>
    <t>81</t>
  </si>
  <si>
    <t>政府法律咨询</t>
  </si>
  <si>
    <t>82</t>
  </si>
  <si>
    <t>[E1302]其他政府委托的技术业务培训服务</t>
  </si>
  <si>
    <t>林业技术业务培训</t>
  </si>
  <si>
    <t>83</t>
  </si>
  <si>
    <t>[D0701]政府组织的社会审计服务</t>
  </si>
  <si>
    <t>重大事项第三方审计服务</t>
  </si>
  <si>
    <t>84</t>
  </si>
  <si>
    <t>邵阳市森林公安局</t>
  </si>
  <si>
    <t>森林防火气象服务费</t>
  </si>
  <si>
    <t>气象费</t>
  </si>
  <si>
    <t>85</t>
  </si>
  <si>
    <t>邵阳市自然资源和规划局</t>
  </si>
  <si>
    <t>[D0202]政府委托的专项性规划的研究</t>
  </si>
  <si>
    <t>规划编制费</t>
  </si>
  <si>
    <t>规划设计研究费</t>
  </si>
  <si>
    <t>表三十三：</t>
  </si>
  <si>
    <t xml:space="preserve">                                           2020年邵阳市本级政府购买服务预算编制说明
    政府购买服务是指通过发挥市场机制作用，把政府直接提供的一部分公共服务事项以及政府履职所需服务事项，按照一定的方式和程序，交由具备条件的社会力量和事业单位承担，并由政府根据合同约定向其支付费用。根据《湖南省财政厅关于印发〈省级部门政府购买服务工作基本流程（试行）〉的通知》（湘财综[2015]28号）与《湖南省财政厅关于印发〈湖南省政府购买服务管理实施办法（暂行）〉的通知》（湘财综[2017]42号）文件精神，要求各部门结合年度工作实际需要和年度预算编制要求，编制本部门政府购买服务预算，与年度预算同步进行。
    一、编制范围
市本级行政机关单位和参公单位。
    二、编制原则
根据《财政部 民政部 工商总局关于印发〈政府购买服务管理办法（暂行）〉的通知》（财综[2014]96号）精神，政府购买服务所需资金，应当在既有财政预算中统筹安排。对预算已安排资金且明确通过购买方式提供的服务项目，按相关规定执行；对预算已安排资金但尚未明确通过购买方式提供的服务项目，可以根据实际情况转为通过政府购买服务方式实施。
    三、纳入政府购买服务预算项目的基本情况
    2020年市本级编制了政府购买服务预算。2020年24个市直行政机关及参公单位编制了政府购买服务预算项目85个，预算总金额6104.18万元。其中基本公共服务类项目16个，金额2517.23万元；社会管理服务类项目6个，金额577.5万元；行业管理与协调事项项目7个，金额646.6万元；技术服务事项项目13个，金额513万元；政府履职所需辅助性事项项目43个，金额1849.85万元。</t>
  </si>
  <si>
    <r>
      <t>2020</t>
    </r>
    <r>
      <rPr>
        <sz val="22"/>
        <color indexed="8"/>
        <rFont val="宋体"/>
        <family val="0"/>
      </rPr>
      <t>年一般性支出预算汇总表</t>
    </r>
  </si>
  <si>
    <t>单位：万元</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</si>
  <si>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</si>
  <si>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</si>
  <si>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</si>
  <si>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</si>
  <si>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</si>
  <si>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</si>
  <si>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</si>
  <si>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</si>
  <si>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</si>
  <si>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</si>
  <si>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</si>
  <si>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</si>
  <si>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</si>
  <si>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</si>
  <si>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</si>
  <si>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</si>
  <si>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</si>
  <si>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</si>
  <si>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</si>
  <si>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</si>
  <si>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</si>
  <si>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</si>
  <si>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</si>
  <si>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</si>
  <si>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表三十四：</t>
  </si>
  <si>
    <t>表三十五：</t>
  </si>
  <si>
    <r>
      <t>2020</t>
    </r>
    <r>
      <rPr>
        <b/>
        <sz val="18"/>
        <rFont val="宋体"/>
        <family val="0"/>
      </rPr>
      <t>年汇总"三公"经费预算表</t>
    </r>
  </si>
  <si>
    <t>因公出国(境)费</t>
  </si>
  <si>
    <t>公务用车购置及运行费</t>
  </si>
  <si>
    <t>公务接待费</t>
  </si>
  <si>
    <t>公务用车购置费</t>
  </si>
  <si>
    <t>公务用车运行费</t>
  </si>
  <si>
    <t>表三十六：</t>
  </si>
  <si>
    <t>邵阳市新增地方政府债券发行情况表</t>
  </si>
  <si>
    <t>2019年新增政府债券发行数额</t>
  </si>
  <si>
    <t>一般债券发行数额</t>
  </si>
  <si>
    <t>专项债券发行数额</t>
  </si>
  <si>
    <t>一般债券</t>
  </si>
  <si>
    <t>其中：再融资一般债券</t>
  </si>
  <si>
    <t>土地储备专项债券</t>
  </si>
  <si>
    <t>棚户区改造专项债券</t>
  </si>
  <si>
    <t>其他自平衡专项债券</t>
  </si>
  <si>
    <t>收费公路专项债券</t>
  </si>
  <si>
    <t>再融资专项债券</t>
  </si>
  <si>
    <t>表三十七：</t>
  </si>
  <si>
    <t>邵阳市地方政府债务还本付息情况表</t>
  </si>
  <si>
    <t>2019年政府债券还本数额</t>
  </si>
  <si>
    <t>2019年政府债券付息数额</t>
  </si>
  <si>
    <t>2020年政府债券预计还本数额</t>
  </si>
  <si>
    <t>2020年政府债券预计付息数额</t>
  </si>
  <si>
    <t>专项债券</t>
  </si>
  <si>
    <t>表三十八：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</si>
</sst>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
    <numFmt numFmtId="179" formatCode="0.00_ "/>
    <numFmt numFmtId="180" formatCode="#,##0_);[Red]\(#,##0\)"/>
    <numFmt numFmtId="181" formatCode="0_ "/>
    <numFmt numFmtId="182" formatCode="0_);[Red]\(0\)"/>
    <numFmt numFmtId="183" formatCode="#,##0;\-#,##0;&quot;-&quot;"/>
    <numFmt numFmtId="184" formatCode="#,##0_ "/>
    <numFmt numFmtId="185" formatCode="yyyy&quot;年&quot;m&quot;月&quot;d&quot;日&quot;;@"/>
    <numFmt numFmtId="186" formatCode="#,##0.00_ "/>
    <numFmt numFmtId="187" formatCode="0.00_);[Red]\(0.00\)"/>
    <numFmt numFmtId="188" formatCode="#,##0.00_);[Red]\(#,##0.00\)"/>
  </numFmts>
  <fonts count="76">
    <font>
      <sz val="12"/>
      <name val="宋体"/>
      <family val="0"/>
    </font>
    <font>
      <sz val="9"/>
      <color indexed="8"/>
      <name val="宋体"/>
      <family val="0"/>
    </font>
    <font>
      <b/>
      <sz val="20"/>
      <name val="宋体"/>
      <family val="0"/>
    </font>
    <font>
      <sz val="11"/>
      <name val="宋体"/>
      <family val="0"/>
    </font>
    <font>
      <sz val="12"/>
      <name val="SimSun"/>
      <family val="0"/>
    </font>
    <font>
      <sz val="10"/>
      <name val="Arial"/>
      <family val="2"/>
    </font>
    <font>
      <b/>
      <sz val="18"/>
      <name val="华文宋体"/>
      <family val="0"/>
    </font>
    <font>
      <b/>
      <sz val="20"/>
      <name val="黑体"/>
      <family val="0"/>
    </font>
    <font>
      <sz val="12"/>
      <name val="Arial"/>
      <family val="2"/>
    </font>
    <font>
      <sz val="10"/>
      <name val="宋体"/>
      <family val="0"/>
    </font>
    <font>
      <b/>
      <sz val="12"/>
      <name val="楷体_GB2312"/>
      <family val="3"/>
    </font>
    <font>
      <sz val="12"/>
      <name val="楷体_GB2312"/>
      <family val="3"/>
    </font>
    <font>
      <sz val="11"/>
      <name val="楷体_GB2312"/>
      <family val="3"/>
    </font>
    <font>
      <sz val="11"/>
      <name val="仿宋_GB2312"/>
      <family val="3"/>
    </font>
    <font>
      <sz val="12"/>
      <name val="仿宋_GB2312"/>
      <family val="3"/>
    </font>
    <font>
      <b/>
      <sz val="16"/>
      <name val="华文宋体"/>
      <family val="0"/>
    </font>
    <font>
      <b/>
      <sz val="14"/>
      <name val="宋体"/>
      <family val="0"/>
    </font>
    <font>
      <sz val="12"/>
      <color indexed="8"/>
      <name val="宋体"/>
      <family val="0"/>
    </font>
    <font>
      <b/>
      <sz val="18"/>
      <name val="Times New Roman"/>
      <family val="1"/>
    </font>
    <font>
      <b/>
      <sz val="18"/>
      <name val="宋体"/>
      <family val="0"/>
    </font>
    <font>
      <sz val="10"/>
      <name val="楷体_GB2312"/>
      <family val="3"/>
    </font>
    <font>
      <sz val="11"/>
      <name val="Times New Roman"/>
      <family val="1"/>
    </font>
    <font>
      <b/>
      <sz val="18"/>
      <color indexed="56"/>
      <name val="宋体"/>
      <family val="0"/>
    </font>
    <font>
      <sz val="7"/>
      <name val="Small Fonts"/>
      <family val="2"/>
    </font>
    <font>
      <sz val="11"/>
      <color indexed="8"/>
      <name val="宋体"/>
      <family val="0"/>
    </font>
    <font>
      <sz val="10"/>
      <color indexed="8"/>
      <name val="Arial"/>
      <family val="2"/>
    </font>
    <font>
      <b/>
      <sz val="11"/>
      <color indexed="56"/>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b/>
      <sz val="12"/>
      <name val="Times New Roman"/>
      <family val="1"/>
    </font>
    <font>
      <sz val="11"/>
      <color indexed="60"/>
      <name val="宋体"/>
      <family val="0"/>
    </font>
    <font>
      <sz val="11"/>
      <color indexed="1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0"/>
      <name val="MS Sans Serif"/>
      <family val="2"/>
    </font>
    <font>
      <b/>
      <sz val="12"/>
      <name val="宋体"/>
      <family val="0"/>
    </font>
    <font>
      <sz val="12"/>
      <name val="Times New Roman"/>
      <family val="1"/>
    </font>
    <font>
      <b/>
      <sz val="9"/>
      <name val="宋体"/>
      <family val="0"/>
    </font>
    <font>
      <sz val="9"/>
      <name val="宋体"/>
      <family val="0"/>
    </font>
    <font>
      <sz val="20"/>
      <name val="黑体"/>
      <family val="0"/>
    </font>
    <font>
      <b/>
      <sz val="12"/>
      <name val="Arial"/>
      <family val="2"/>
    </font>
    <font>
      <sz val="8"/>
      <name val="Times New Roman"/>
      <family val="1"/>
    </font>
    <font>
      <sz val="11"/>
      <color indexed="20"/>
      <name val="Tahoma"/>
      <family val="2"/>
    </font>
    <font>
      <sz val="11"/>
      <color indexed="17"/>
      <name val="Tahoma"/>
      <family val="2"/>
    </font>
    <font>
      <sz val="12"/>
      <name val="Courier"/>
      <family val="3"/>
    </font>
    <font>
      <sz val="10"/>
      <name val="Helv"/>
      <family val="2"/>
    </font>
    <font>
      <sz val="18"/>
      <color indexed="8"/>
      <name val="黑体"/>
      <family val="0"/>
    </font>
    <font>
      <sz val="12"/>
      <color indexed="8"/>
      <name val="宋体_GB2312"/>
      <family val="0"/>
    </font>
    <font>
      <sz val="12"/>
      <name val="宋体_GB2312"/>
      <family val="0"/>
    </font>
    <font>
      <b/>
      <sz val="12"/>
      <name val="宋体_GB2312"/>
      <family val="0"/>
    </font>
    <font>
      <b/>
      <sz val="12"/>
      <color indexed="8"/>
      <name val="宋体_GB2312"/>
      <family val="0"/>
    </font>
    <font>
      <sz val="18"/>
      <name val="黑体"/>
      <family val="0"/>
    </font>
    <font>
      <sz val="10"/>
      <name val="宋体_GB2312"/>
      <family val="0"/>
    </font>
    <font>
      <b/>
      <sz val="12"/>
      <color indexed="8"/>
      <name val="宋体"/>
      <family val="0"/>
    </font>
    <font>
      <sz val="11"/>
      <name val="宋体_GB2312"/>
      <family val="0"/>
    </font>
    <font>
      <b/>
      <sz val="16"/>
      <name val="宋体"/>
      <family val="0"/>
    </font>
    <font>
      <b/>
      <sz val="22"/>
      <name val="宋体"/>
      <family val="0"/>
    </font>
    <font>
      <sz val="10"/>
      <color indexed="8"/>
      <name val="宋体"/>
      <family val="0"/>
    </font>
    <font>
      <b/>
      <sz val="10"/>
      <name val="宋体"/>
      <family val="0"/>
    </font>
    <font>
      <sz val="22"/>
      <color indexed="8"/>
      <name val="Arial"/>
      <family val="2"/>
    </font>
    <font>
      <sz val="22"/>
      <color indexed="8"/>
      <name val="宋体"/>
      <family val="0"/>
    </font>
    <font>
      <sz val="9"/>
      <color theme="1"/>
      <name val="宋体"/>
      <family val="0"/>
    </font>
    <font>
      <sz val="11"/>
      <name val="Calibri"/>
      <family val="0"/>
    </font>
    <font>
      <sz val="12"/>
      <name val="Calibri"/>
      <family val="0"/>
    </font>
    <font>
      <sz val="12"/>
      <name val="Calibri Light"/>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color indexed="8"/>
      </top>
      <bottom style="thin">
        <color rgb="FF000000"/>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8"/>
      </left>
      <right>
        <color indexed="63"/>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style="thin">
        <color indexed="8"/>
      </bottom>
    </border>
    <border>
      <left style="thin">
        <color indexed="8"/>
      </left>
      <right style="thin"/>
      <top style="thin">
        <color indexed="8"/>
      </top>
      <bottom>
        <color indexed="63"/>
      </bottom>
    </border>
    <border>
      <left style="thin"/>
      <right/>
      <top/>
      <bottom style="thin"/>
    </border>
    <border>
      <left style="thin">
        <color indexed="8"/>
      </left>
      <right style="thin">
        <color indexed="8"/>
      </right>
      <top style="thin">
        <color indexed="8"/>
      </top>
      <bottom style="thin"/>
    </border>
    <border>
      <left style="thin">
        <color indexed="8"/>
      </left>
      <right/>
      <top style="thin">
        <color indexed="8"/>
      </top>
      <bottom style="thin"/>
    </border>
    <border>
      <left/>
      <right style="thin">
        <color indexed="8"/>
      </right>
      <top style="thin">
        <color indexed="8"/>
      </top>
      <bottom style="thin"/>
    </border>
    <border>
      <left/>
      <right style="thin">
        <color indexed="8"/>
      </right>
      <top style="thin"/>
      <bottom style="thin"/>
    </border>
    <border>
      <left style="thin">
        <color indexed="8"/>
      </left>
      <right style="thin">
        <color indexed="8"/>
      </right>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right/>
      <top style="thin">
        <color indexed="8"/>
      </top>
      <bottom/>
    </border>
    <border>
      <left>
        <color indexed="63"/>
      </left>
      <right style="thin"/>
      <top style="thin"/>
      <bottom style="thin"/>
    </border>
    <border>
      <left/>
      <right style="thin">
        <color indexed="8"/>
      </right>
      <top style="thin">
        <color indexed="8"/>
      </top>
      <bottom>
        <color indexed="63"/>
      </bottom>
    </border>
    <border>
      <left style="thin"/>
      <right>
        <color indexed="63"/>
      </right>
      <top style="thin"/>
      <bottom>
        <color indexed="63"/>
      </bottom>
    </border>
    <border>
      <left/>
      <right style="thin">
        <color indexed="8"/>
      </right>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111">
    <xf numFmtId="0" fontId="0" fillId="0" borderId="0">
      <alignment vertical="center"/>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183" fontId="25" fillId="0" borderId="0" applyFill="0" applyBorder="0" applyAlignment="0">
      <protection/>
    </xf>
    <xf numFmtId="0" fontId="33" fillId="0" borderId="0" applyNumberFormat="0" applyFill="0" applyBorder="0" applyAlignment="0" applyProtection="0"/>
    <xf numFmtId="0" fontId="5" fillId="0" borderId="0">
      <alignment/>
      <protection/>
    </xf>
    <xf numFmtId="0" fontId="50" fillId="0" borderId="1" applyNumberFormat="0" applyAlignment="0" applyProtection="0"/>
    <xf numFmtId="0" fontId="50" fillId="0" borderId="2">
      <alignment horizontal="left" vertical="center"/>
      <protection/>
    </xf>
    <xf numFmtId="37" fontId="23" fillId="0" borderId="0">
      <alignment/>
      <protection/>
    </xf>
    <xf numFmtId="0" fontId="51" fillId="0" borderId="0">
      <alignment/>
      <protection/>
    </xf>
    <xf numFmtId="0" fontId="4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7" fillId="0" borderId="3" applyNumberFormat="0" applyFill="0" applyAlignment="0" applyProtection="0"/>
    <xf numFmtId="0" fontId="39"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46"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46" fillId="0" borderId="0">
      <alignment/>
      <protection/>
    </xf>
    <xf numFmtId="0" fontId="0" fillId="0" borderId="0">
      <alignment/>
      <protection/>
    </xf>
    <xf numFmtId="0" fontId="0" fillId="0" borderId="0">
      <alignment/>
      <protection/>
    </xf>
    <xf numFmtId="0" fontId="48" fillId="0" borderId="0">
      <alignment vertical="center"/>
      <protection/>
    </xf>
    <xf numFmtId="0" fontId="5" fillId="0" borderId="0">
      <alignment/>
      <protection/>
    </xf>
    <xf numFmtId="0" fontId="5" fillId="0" borderId="0">
      <alignment/>
      <protection/>
    </xf>
    <xf numFmtId="0" fontId="0" fillId="0" borderId="0">
      <alignment/>
      <protection/>
    </xf>
    <xf numFmtId="0" fontId="25" fillId="0" borderId="0">
      <alignment/>
      <protection/>
    </xf>
    <xf numFmtId="0" fontId="5" fillId="0" borderId="0">
      <alignment/>
      <protection/>
    </xf>
    <xf numFmtId="0" fontId="30"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3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16" borderId="7" applyNumberFormat="0" applyAlignment="0" applyProtection="0"/>
    <xf numFmtId="0" fontId="43" fillId="17" borderId="8" applyNumberFormat="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44"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4" fillId="22" borderId="0" applyNumberFormat="0" applyBorder="0" applyAlignment="0" applyProtection="0"/>
    <xf numFmtId="0" fontId="41" fillId="16" borderId="10" applyNumberFormat="0" applyAlignment="0" applyProtection="0"/>
    <xf numFmtId="0" fontId="28" fillId="7" borderId="7" applyNumberFormat="0" applyAlignment="0" applyProtection="0"/>
    <xf numFmtId="0" fontId="54" fillId="0" borderId="0">
      <alignment/>
      <protection/>
    </xf>
    <xf numFmtId="0" fontId="55" fillId="0" borderId="0">
      <alignment/>
      <protection/>
    </xf>
    <xf numFmtId="0" fontId="32" fillId="0" borderId="0" applyNumberFormat="0" applyFill="0" applyBorder="0" applyAlignment="0" applyProtection="0"/>
    <xf numFmtId="0" fontId="0" fillId="23" borderId="11" applyNumberFormat="0" applyFont="0" applyAlignment="0" applyProtection="0"/>
  </cellStyleXfs>
  <cellXfs count="672">
    <xf numFmtId="0" fontId="0" fillId="0" borderId="0" xfId="0" applyAlignment="1">
      <alignment vertical="center"/>
    </xf>
    <xf numFmtId="0" fontId="3" fillId="0" borderId="0" xfId="0" applyFont="1" applyAlignment="1">
      <alignment horizontal="right" vertical="center"/>
    </xf>
    <xf numFmtId="0" fontId="0" fillId="0" borderId="12" xfId="0" applyFont="1" applyBorder="1" applyAlignment="1">
      <alignment horizontal="center" vertical="center"/>
    </xf>
    <xf numFmtId="0" fontId="0" fillId="0" borderId="12" xfId="0" applyFont="1" applyBorder="1" applyAlignment="1">
      <alignment vertical="center"/>
    </xf>
    <xf numFmtId="4" fontId="4" fillId="0" borderId="13" xfId="0" applyNumberFormat="1" applyFont="1" applyFill="1" applyBorder="1" applyAlignment="1">
      <alignment horizontal="right" vertical="center" wrapText="1"/>
    </xf>
    <xf numFmtId="178" fontId="4" fillId="0" borderId="13" xfId="0" applyNumberFormat="1" applyFont="1" applyFill="1" applyBorder="1" applyAlignment="1">
      <alignment horizontal="right" vertical="center" wrapText="1"/>
    </xf>
    <xf numFmtId="0" fontId="0" fillId="0" borderId="12" xfId="0" applyFont="1" applyBorder="1" applyAlignment="1">
      <alignment horizontal="right" vertical="center"/>
    </xf>
    <xf numFmtId="0" fontId="0" fillId="0" borderId="12" xfId="0" applyBorder="1" applyAlignment="1">
      <alignment vertical="center"/>
    </xf>
    <xf numFmtId="179" fontId="0" fillId="0" borderId="12" xfId="0" applyNumberFormat="1" applyFont="1" applyBorder="1" applyAlignment="1">
      <alignment horizontal="right" vertical="center"/>
    </xf>
    <xf numFmtId="0" fontId="5" fillId="0" borderId="0" xfId="72">
      <alignment/>
      <protection/>
    </xf>
    <xf numFmtId="0" fontId="0" fillId="0" borderId="0" xfId="0" applyFont="1" applyAlignment="1">
      <alignment vertical="center"/>
    </xf>
    <xf numFmtId="0" fontId="3" fillId="0" borderId="0" xfId="72" applyFont="1">
      <alignment/>
      <protection/>
    </xf>
    <xf numFmtId="0" fontId="5" fillId="0" borderId="0" xfId="72" applyAlignment="1">
      <alignment horizontal="center"/>
      <protection/>
    </xf>
    <xf numFmtId="179" fontId="5" fillId="0" borderId="0" xfId="72" applyNumberFormat="1" applyAlignment="1">
      <alignment horizontal="center"/>
      <protection/>
    </xf>
    <xf numFmtId="0" fontId="7" fillId="0" borderId="0" xfId="72" applyFont="1" applyAlignment="1" applyProtection="1">
      <alignment horizontal="center"/>
      <protection locked="0"/>
    </xf>
    <xf numFmtId="0" fontId="0" fillId="0" borderId="0" xfId="72" applyFont="1">
      <alignment/>
      <protection/>
    </xf>
    <xf numFmtId="0" fontId="8" fillId="0" borderId="0" xfId="72" applyFont="1">
      <alignment/>
      <protection/>
    </xf>
    <xf numFmtId="179" fontId="8" fillId="0" borderId="0" xfId="72" applyNumberFormat="1" applyFont="1">
      <alignment/>
      <protection/>
    </xf>
    <xf numFmtId="179" fontId="0" fillId="0" borderId="12" xfId="72" applyNumberFormat="1" applyFont="1" applyBorder="1" applyAlignment="1">
      <alignment horizontal="center" vertical="center" wrapText="1"/>
      <protection/>
    </xf>
    <xf numFmtId="0" fontId="0" fillId="0" borderId="12" xfId="72" applyFont="1" applyBorder="1" applyAlignment="1">
      <alignment horizontal="center" vertical="center" wrapText="1"/>
      <protection/>
    </xf>
    <xf numFmtId="3" fontId="0" fillId="0" borderId="14" xfId="97" applyNumberFormat="1" applyFont="1" applyFill="1" applyBorder="1" applyAlignment="1" applyProtection="1">
      <alignment horizontal="left" vertical="center"/>
      <protection/>
    </xf>
    <xf numFmtId="0" fontId="0" fillId="0" borderId="12" xfId="0" applyFont="1" applyBorder="1" applyAlignment="1" applyProtection="1">
      <alignment horizontal="right" vertical="center"/>
      <protection locked="0"/>
    </xf>
    <xf numFmtId="0" fontId="0"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3" fontId="3" fillId="0" borderId="12" xfId="0" applyNumberFormat="1" applyFont="1" applyFill="1" applyBorder="1" applyAlignment="1" applyProtection="1">
      <alignment vertical="center"/>
      <protection/>
    </xf>
    <xf numFmtId="0" fontId="9" fillId="0" borderId="12" xfId="0" applyFont="1" applyBorder="1" applyAlignment="1" applyProtection="1">
      <alignment vertical="center" wrapText="1"/>
      <protection locked="0"/>
    </xf>
    <xf numFmtId="0" fontId="9"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1" fontId="3" fillId="0" borderId="12" xfId="0" applyNumberFormat="1" applyFont="1" applyBorder="1" applyAlignment="1" applyProtection="1">
      <alignment vertical="center"/>
      <protection locked="0"/>
    </xf>
    <xf numFmtId="1" fontId="10" fillId="0" borderId="12" xfId="0" applyNumberFormat="1" applyFont="1" applyFill="1" applyBorder="1" applyAlignment="1" applyProtection="1">
      <alignment horizontal="center" vertical="center"/>
      <protection locked="0"/>
    </xf>
    <xf numFmtId="1" fontId="11" fillId="0" borderId="12"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right" vertical="center"/>
      <protection locked="0"/>
    </xf>
    <xf numFmtId="3" fontId="0" fillId="0" borderId="12" xfId="97" applyNumberFormat="1" applyFont="1" applyFill="1" applyBorder="1" applyAlignment="1" applyProtection="1">
      <alignment horizontal="left" vertical="center"/>
      <protection/>
    </xf>
    <xf numFmtId="0" fontId="13" fillId="0" borderId="12" xfId="0" applyFont="1" applyBorder="1" applyAlignment="1" applyProtection="1">
      <alignment vertical="center"/>
      <protection locked="0"/>
    </xf>
    <xf numFmtId="0" fontId="14" fillId="0" borderId="12" xfId="0" applyFont="1" applyBorder="1" applyAlignment="1" applyProtection="1">
      <alignment horizontal="right" vertical="center"/>
      <protection locked="0"/>
    </xf>
    <xf numFmtId="0" fontId="14" fillId="0" borderId="12" xfId="0" applyFont="1" applyBorder="1" applyAlignment="1">
      <alignment horizontal="center" vertical="center"/>
    </xf>
    <xf numFmtId="0" fontId="11" fillId="0" borderId="12" xfId="0" applyFont="1" applyBorder="1" applyAlignment="1" applyProtection="1">
      <alignment horizontal="right" vertical="center"/>
      <protection locked="0"/>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70" applyFont="1" applyFill="1" applyBorder="1" applyAlignment="1">
      <alignment/>
      <protection/>
    </xf>
    <xf numFmtId="0" fontId="0" fillId="0" borderId="0" xfId="70" applyFont="1" applyBorder="1" applyAlignment="1">
      <alignment/>
      <protection/>
    </xf>
    <xf numFmtId="0" fontId="3" fillId="0" borderId="0" xfId="72" applyFont="1" applyFill="1" applyBorder="1" applyAlignment="1">
      <alignment/>
      <protection/>
    </xf>
    <xf numFmtId="0" fontId="16" fillId="0" borderId="0" xfId="70" applyFont="1" applyFill="1" applyBorder="1" applyAlignment="1">
      <alignment horizontal="center" vertical="center"/>
      <protection/>
    </xf>
    <xf numFmtId="0" fontId="3" fillId="0" borderId="0" xfId="70" applyFont="1" applyFill="1" applyBorder="1" applyAlignment="1">
      <alignment horizontal="right" vertical="center"/>
      <protection/>
    </xf>
    <xf numFmtId="0" fontId="17" fillId="0" borderId="12" xfId="70" applyFont="1" applyFill="1" applyBorder="1" applyAlignment="1">
      <alignment horizontal="center" vertical="center"/>
      <protection/>
    </xf>
    <xf numFmtId="0" fontId="17" fillId="0" borderId="16" xfId="70" applyFont="1" applyFill="1" applyBorder="1" applyAlignment="1">
      <alignment horizontal="center" vertical="center" wrapText="1"/>
      <protection/>
    </xf>
    <xf numFmtId="0" fontId="17" fillId="0" borderId="16" xfId="70" applyFont="1" applyFill="1" applyBorder="1" applyAlignment="1">
      <alignment horizontal="center" vertical="center"/>
      <protection/>
    </xf>
    <xf numFmtId="0" fontId="17" fillId="0" borderId="14" xfId="70" applyNumberFormat="1" applyFont="1" applyFill="1" applyBorder="1" applyAlignment="1" applyProtection="1">
      <alignment horizontal="center" vertical="center"/>
      <protection/>
    </xf>
    <xf numFmtId="180" fontId="17" fillId="0" borderId="12" xfId="70" applyNumberFormat="1" applyFont="1" applyFill="1" applyBorder="1" applyAlignment="1">
      <alignment horizontal="right" vertical="center"/>
      <protection/>
    </xf>
    <xf numFmtId="0" fontId="17" fillId="0" borderId="12" xfId="70" applyNumberFormat="1" applyFont="1" applyFill="1" applyBorder="1" applyAlignment="1" applyProtection="1">
      <alignment vertical="center"/>
      <protection/>
    </xf>
    <xf numFmtId="180" fontId="17" fillId="0" borderId="17" xfId="70" applyNumberFormat="1" applyFont="1" applyFill="1" applyBorder="1" applyAlignment="1">
      <alignment horizontal="right" vertical="center"/>
      <protection/>
    </xf>
    <xf numFmtId="0" fontId="0" fillId="0" borderId="0" xfId="58" applyFont="1">
      <alignment/>
      <protection/>
    </xf>
    <xf numFmtId="0" fontId="11" fillId="0" borderId="0" xfId="58" applyFont="1" applyAlignment="1">
      <alignment horizontal="center" vertical="center"/>
      <protection/>
    </xf>
    <xf numFmtId="0" fontId="0" fillId="0" borderId="0" xfId="58">
      <alignment/>
      <protection/>
    </xf>
    <xf numFmtId="0" fontId="18" fillId="0" borderId="0" xfId="58" applyFont="1" applyAlignment="1">
      <alignment horizontal="center"/>
      <protection/>
    </xf>
    <xf numFmtId="0" fontId="19" fillId="0" borderId="0" xfId="58" applyFont="1" applyAlignment="1">
      <alignment horizontal="center"/>
      <protection/>
    </xf>
    <xf numFmtId="0" fontId="12" fillId="0" borderId="0" xfId="58" applyFont="1" applyAlignment="1">
      <alignment horizontal="right" vertical="center"/>
      <protection/>
    </xf>
    <xf numFmtId="0" fontId="0" fillId="0" borderId="12" xfId="58" applyFont="1" applyBorder="1" applyAlignment="1">
      <alignment horizontal="center" vertical="center" wrapText="1"/>
      <protection/>
    </xf>
    <xf numFmtId="0" fontId="11" fillId="0" borderId="12" xfId="57" applyFont="1" applyBorder="1" applyAlignment="1">
      <alignment horizontal="left" vertical="center"/>
      <protection/>
    </xf>
    <xf numFmtId="1" fontId="11" fillId="0" borderId="12" xfId="58" applyNumberFormat="1" applyFont="1" applyBorder="1" applyAlignment="1">
      <alignment horizontal="right" vertical="center"/>
      <protection/>
    </xf>
    <xf numFmtId="0" fontId="11" fillId="0" borderId="12" xfId="58" applyFont="1" applyBorder="1" applyAlignment="1">
      <alignment horizontal="left" vertical="center"/>
      <protection/>
    </xf>
    <xf numFmtId="181" fontId="11" fillId="0" borderId="12" xfId="58" applyNumberFormat="1" applyFont="1" applyBorder="1" applyAlignment="1">
      <alignment horizontal="right" vertical="center"/>
      <protection/>
    </xf>
    <xf numFmtId="0" fontId="11" fillId="0" borderId="12" xfId="58" applyFont="1" applyBorder="1" applyAlignment="1">
      <alignment horizontal="right" vertical="center"/>
      <protection/>
    </xf>
    <xf numFmtId="0" fontId="11" fillId="0" borderId="12" xfId="61" applyFont="1" applyBorder="1" applyAlignment="1">
      <alignment horizontal="left" vertical="center"/>
      <protection/>
    </xf>
    <xf numFmtId="0" fontId="11" fillId="0" borderId="12" xfId="60" applyFont="1" applyBorder="1" applyAlignment="1">
      <alignment horizontal="left" vertical="center"/>
      <protection/>
    </xf>
    <xf numFmtId="181" fontId="11" fillId="0" borderId="12" xfId="57" applyNumberFormat="1" applyFont="1" applyBorder="1" applyAlignment="1">
      <alignment horizontal="right" vertical="center"/>
      <protection/>
    </xf>
    <xf numFmtId="0" fontId="11" fillId="0" borderId="12" xfId="57" applyFont="1" applyBorder="1" applyAlignment="1">
      <alignment horizontal="right" vertical="center"/>
      <protection/>
    </xf>
    <xf numFmtId="0" fontId="12" fillId="0" borderId="12" xfId="60" applyFont="1" applyBorder="1" applyAlignment="1">
      <alignment horizontal="left" vertical="center"/>
      <protection/>
    </xf>
    <xf numFmtId="0" fontId="11" fillId="0" borderId="12" xfId="58" applyFont="1" applyBorder="1" applyAlignment="1">
      <alignment horizontal="center" vertical="center"/>
      <protection/>
    </xf>
    <xf numFmtId="0" fontId="5" fillId="0" borderId="0" xfId="72" applyFont="1">
      <alignment/>
      <protection/>
    </xf>
    <xf numFmtId="0" fontId="11" fillId="0" borderId="0" xfId="0" applyFont="1" applyAlignment="1">
      <alignment vertical="center"/>
    </xf>
    <xf numFmtId="0" fontId="0" fillId="0" borderId="18" xfId="0" applyFont="1" applyBorder="1" applyAlignment="1">
      <alignment horizontal="center" vertical="center"/>
    </xf>
    <xf numFmtId="0" fontId="11" fillId="0" borderId="19" xfId="0" applyFont="1" applyBorder="1" applyAlignment="1">
      <alignment vertical="center"/>
    </xf>
    <xf numFmtId="0" fontId="11" fillId="0" borderId="18" xfId="0" applyFont="1" applyBorder="1" applyAlignment="1">
      <alignment vertical="center"/>
    </xf>
    <xf numFmtId="0" fontId="11" fillId="0" borderId="12" xfId="0" applyFont="1" applyBorder="1" applyAlignment="1">
      <alignment vertical="center"/>
    </xf>
    <xf numFmtId="0" fontId="11" fillId="0" borderId="20" xfId="0" applyFont="1" applyBorder="1" applyAlignment="1">
      <alignment vertical="center"/>
    </xf>
    <xf numFmtId="0" fontId="5" fillId="0" borderId="0" xfId="72" applyFont="1" applyAlignment="1">
      <alignment horizontal="center"/>
      <protection/>
    </xf>
    <xf numFmtId="179" fontId="5" fillId="0" borderId="0" xfId="72" applyNumberFormat="1" applyFont="1" applyAlignment="1">
      <alignment horizontal="center"/>
      <protection/>
    </xf>
    <xf numFmtId="1" fontId="6"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 fontId="0" fillId="0" borderId="0" xfId="0" applyNumberFormat="1" applyFont="1" applyAlignment="1">
      <alignment vertical="center"/>
    </xf>
    <xf numFmtId="1" fontId="12" fillId="0" borderId="0" xfId="0" applyNumberFormat="1" applyFont="1" applyAlignment="1">
      <alignment vertical="center"/>
    </xf>
    <xf numFmtId="1" fontId="11" fillId="0" borderId="12" xfId="0" applyNumberFormat="1" applyFont="1" applyBorder="1" applyAlignment="1" applyProtection="1">
      <alignment vertical="center"/>
      <protection locked="0"/>
    </xf>
    <xf numFmtId="1" fontId="11" fillId="0" borderId="12" xfId="0" applyNumberFormat="1" applyFont="1" applyBorder="1" applyAlignment="1">
      <alignment horizontal="right" vertical="center"/>
    </xf>
    <xf numFmtId="1" fontId="11" fillId="0" borderId="12" xfId="72" applyNumberFormat="1" applyFont="1" applyBorder="1" applyAlignment="1">
      <alignment horizontal="right" vertical="center"/>
      <protection/>
    </xf>
    <xf numFmtId="179" fontId="11" fillId="0" borderId="12" xfId="72" applyNumberFormat="1" applyFont="1" applyBorder="1" applyAlignment="1">
      <alignment horizontal="right" vertical="center"/>
      <protection/>
    </xf>
    <xf numFmtId="1" fontId="10" fillId="0" borderId="12" xfId="0" applyNumberFormat="1" applyFont="1" applyBorder="1" applyAlignment="1" applyProtection="1">
      <alignment vertical="center"/>
      <protection locked="0"/>
    </xf>
    <xf numFmtId="0" fontId="11" fillId="0" borderId="21" xfId="0" applyFont="1" applyBorder="1" applyAlignment="1">
      <alignment vertical="center" wrapText="1"/>
    </xf>
    <xf numFmtId="179" fontId="0" fillId="0" borderId="0" xfId="72" applyNumberFormat="1" applyFont="1">
      <alignment/>
      <protection/>
    </xf>
    <xf numFmtId="0" fontId="12" fillId="0" borderId="0" xfId="72" applyFont="1">
      <alignment/>
      <protection/>
    </xf>
    <xf numFmtId="1" fontId="11" fillId="0" borderId="12" xfId="72" applyNumberFormat="1" applyFont="1" applyBorder="1" applyAlignment="1">
      <alignment horizontal="right"/>
      <protection/>
    </xf>
    <xf numFmtId="179" fontId="11" fillId="0" borderId="12" xfId="72" applyNumberFormat="1" applyFont="1" applyBorder="1" applyAlignment="1">
      <alignment/>
      <protection/>
    </xf>
    <xf numFmtId="0" fontId="11" fillId="0" borderId="12" xfId="72" applyFont="1" applyBorder="1">
      <alignment/>
      <protection/>
    </xf>
    <xf numFmtId="1" fontId="11" fillId="0" borderId="12" xfId="72" applyNumberFormat="1" applyFont="1" applyBorder="1" applyAlignment="1">
      <alignment/>
      <protection/>
    </xf>
    <xf numFmtId="0" fontId="11" fillId="0" borderId="12" xfId="72" applyFont="1" applyBorder="1" applyProtection="1">
      <alignment/>
      <protection locked="0"/>
    </xf>
    <xf numFmtId="0" fontId="11" fillId="0" borderId="12" xfId="72" applyFont="1" applyBorder="1" applyAlignment="1" applyProtection="1">
      <alignment vertical="center"/>
      <protection locked="0"/>
    </xf>
    <xf numFmtId="0" fontId="10" fillId="0" borderId="14" xfId="0" applyNumberFormat="1" applyFont="1" applyFill="1" applyBorder="1" applyAlignment="1" applyProtection="1">
      <alignment horizontal="left" vertical="center"/>
      <protection/>
    </xf>
    <xf numFmtId="0" fontId="11" fillId="0" borderId="14" xfId="0" applyNumberFormat="1" applyFont="1" applyFill="1" applyBorder="1" applyAlignment="1" applyProtection="1">
      <alignment horizontal="left" vertical="center"/>
      <protection/>
    </xf>
    <xf numFmtId="181" fontId="11" fillId="0" borderId="12" xfId="72" applyNumberFormat="1" applyFont="1" applyBorder="1">
      <alignment/>
      <protection/>
    </xf>
    <xf numFmtId="0" fontId="11" fillId="0" borderId="12" xfId="0" applyNumberFormat="1" applyFont="1" applyFill="1" applyBorder="1" applyAlignment="1" applyProtection="1">
      <alignment horizontal="left" vertical="center"/>
      <protection/>
    </xf>
    <xf numFmtId="0" fontId="10" fillId="0" borderId="12" xfId="72" applyFont="1" applyBorder="1" applyAlignment="1" applyProtection="1">
      <alignment vertical="center"/>
      <protection locked="0"/>
    </xf>
    <xf numFmtId="0" fontId="0" fillId="0" borderId="0" xfId="57" applyFont="1">
      <alignment/>
      <protection/>
    </xf>
    <xf numFmtId="0" fontId="11" fillId="0" borderId="0" xfId="57" applyFont="1" applyAlignment="1">
      <alignment horizontal="center" vertical="center"/>
      <protection/>
    </xf>
    <xf numFmtId="0" fontId="11" fillId="0" borderId="0" xfId="57" applyFont="1">
      <alignment/>
      <protection/>
    </xf>
    <xf numFmtId="0" fontId="0" fillId="0" borderId="0" xfId="57">
      <alignment/>
      <protection/>
    </xf>
    <xf numFmtId="0" fontId="18" fillId="0" borderId="0" xfId="57" applyFont="1" applyAlignment="1">
      <alignment horizontal="center"/>
      <protection/>
    </xf>
    <xf numFmtId="0" fontId="19" fillId="0" borderId="0" xfId="57" applyFont="1" applyAlignment="1">
      <alignment horizontal="center"/>
      <protection/>
    </xf>
    <xf numFmtId="0" fontId="12" fillId="0" borderId="0" xfId="57" applyFont="1" applyAlignment="1">
      <alignment horizontal="right" vertical="center"/>
      <protection/>
    </xf>
    <xf numFmtId="0" fontId="0" fillId="0" borderId="12" xfId="57" applyFont="1" applyBorder="1" applyAlignment="1">
      <alignment horizontal="center" vertical="center" wrapText="1"/>
      <protection/>
    </xf>
    <xf numFmtId="1" fontId="11" fillId="0" borderId="12" xfId="57" applyNumberFormat="1" applyFont="1" applyBorder="1" applyAlignment="1">
      <alignment horizontal="right" vertical="center"/>
      <protection/>
    </xf>
    <xf numFmtId="0" fontId="11" fillId="0" borderId="12" xfId="60" applyFont="1" applyBorder="1" applyAlignment="1">
      <alignment horizontal="right" vertical="center"/>
      <protection/>
    </xf>
    <xf numFmtId="0" fontId="9" fillId="0" borderId="0" xfId="72" applyFont="1">
      <alignment/>
      <protection/>
    </xf>
    <xf numFmtId="0" fontId="6" fillId="0" borderId="0" xfId="72" applyFont="1" applyAlignment="1" applyProtection="1">
      <alignment/>
      <protection locked="0"/>
    </xf>
    <xf numFmtId="0" fontId="12" fillId="0" borderId="0" xfId="72" applyFont="1" applyAlignment="1">
      <alignment horizontal="right"/>
      <protection/>
    </xf>
    <xf numFmtId="182" fontId="11" fillId="0" borderId="12" xfId="72" applyNumberFormat="1" applyFont="1" applyBorder="1" applyAlignment="1">
      <alignment vertical="center"/>
      <protection/>
    </xf>
    <xf numFmtId="182" fontId="11" fillId="0" borderId="12" xfId="72" applyNumberFormat="1" applyFont="1" applyBorder="1" applyAlignment="1">
      <alignment horizontal="right" vertical="center"/>
      <protection/>
    </xf>
    <xf numFmtId="0" fontId="0" fillId="0" borderId="0" xfId="57" applyFont="1" applyAlignment="1">
      <alignment horizontal="center" vertical="center"/>
      <protection/>
    </xf>
    <xf numFmtId="0" fontId="0" fillId="0" borderId="12" xfId="57" applyFont="1" applyBorder="1" applyAlignment="1">
      <alignment horizontal="center" vertical="center"/>
      <protection/>
    </xf>
    <xf numFmtId="0" fontId="11" fillId="0" borderId="12" xfId="57" applyFont="1" applyBorder="1" applyAlignment="1">
      <alignment horizontal="center" vertical="center"/>
      <protection/>
    </xf>
    <xf numFmtId="0" fontId="11" fillId="0" borderId="21" xfId="0" applyFont="1" applyBorder="1" applyAlignment="1">
      <alignment horizontal="center" vertical="center" wrapText="1"/>
    </xf>
    <xf numFmtId="0" fontId="5" fillId="0" borderId="0" xfId="72" applyFont="1" applyProtection="1">
      <alignment/>
      <protection locked="0"/>
    </xf>
    <xf numFmtId="0" fontId="20" fillId="0" borderId="0" xfId="72" applyFont="1">
      <alignment/>
      <protection/>
    </xf>
    <xf numFmtId="0" fontId="8" fillId="0" borderId="0" xfId="72" applyFont="1" applyAlignment="1">
      <alignment horizontal="center"/>
      <protection/>
    </xf>
    <xf numFmtId="179" fontId="8" fillId="0" borderId="0" xfId="72" applyNumberFormat="1" applyFont="1" applyAlignment="1">
      <alignment horizontal="center"/>
      <protection/>
    </xf>
    <xf numFmtId="179" fontId="11" fillId="0" borderId="12" xfId="72" applyNumberFormat="1" applyFont="1" applyBorder="1" applyAlignment="1">
      <alignment horizontal="right"/>
      <protection/>
    </xf>
    <xf numFmtId="0" fontId="11" fillId="0" borderId="12" xfId="72" applyFont="1" applyBorder="1" applyAlignment="1">
      <alignment horizontal="right"/>
      <protection/>
    </xf>
    <xf numFmtId="181" fontId="0" fillId="0" borderId="12" xfId="72" applyNumberFormat="1" applyFont="1" applyBorder="1">
      <alignment/>
      <protection/>
    </xf>
    <xf numFmtId="0" fontId="11" fillId="0" borderId="21" xfId="72" applyFont="1" applyBorder="1" applyAlignment="1" applyProtection="1">
      <alignment wrapText="1"/>
      <protection locked="0"/>
    </xf>
    <xf numFmtId="1" fontId="12" fillId="0" borderId="22" xfId="0" applyNumberFormat="1" applyFont="1" applyBorder="1" applyAlignment="1">
      <alignment vertical="center"/>
    </xf>
    <xf numFmtId="181" fontId="11" fillId="0" borderId="12" xfId="0" applyNumberFormat="1" applyFont="1" applyBorder="1" applyAlignment="1">
      <alignment vertical="center"/>
    </xf>
    <xf numFmtId="0" fontId="9" fillId="0" borderId="0" xfId="72" applyFont="1" applyAlignment="1">
      <alignment vertical="center"/>
      <protection/>
    </xf>
    <xf numFmtId="1" fontId="11" fillId="0" borderId="12" xfId="0" applyNumberFormat="1" applyFont="1" applyBorder="1" applyAlignment="1" applyProtection="1">
      <alignment vertical="center"/>
      <protection locked="0"/>
    </xf>
    <xf numFmtId="181" fontId="11" fillId="0" borderId="12" xfId="72" applyNumberFormat="1" applyFont="1" applyBorder="1" applyAlignment="1">
      <alignment vertical="center"/>
      <protection/>
    </xf>
    <xf numFmtId="0" fontId="20" fillId="0" borderId="12" xfId="72" applyFont="1" applyBorder="1" applyAlignment="1" applyProtection="1">
      <alignment vertical="center"/>
      <protection locked="0"/>
    </xf>
    <xf numFmtId="0" fontId="20" fillId="0" borderId="14" xfId="0" applyNumberFormat="1" applyFont="1" applyFill="1" applyBorder="1" applyAlignment="1" applyProtection="1">
      <alignment horizontal="left" vertical="center"/>
      <protection/>
    </xf>
    <xf numFmtId="0" fontId="11" fillId="0" borderId="21" xfId="72" applyFont="1" applyBorder="1" applyAlignment="1">
      <alignment wrapText="1"/>
      <protection/>
    </xf>
    <xf numFmtId="0" fontId="11" fillId="0" borderId="21" xfId="0" applyFont="1" applyBorder="1" applyAlignment="1">
      <alignment vertical="center"/>
    </xf>
    <xf numFmtId="0" fontId="11" fillId="0" borderId="21" xfId="0" applyFont="1" applyBorder="1" applyAlignment="1">
      <alignment horizontal="center" vertical="center"/>
    </xf>
    <xf numFmtId="0" fontId="9" fillId="0" borderId="0" xfId="72" applyFont="1" applyProtection="1">
      <alignment/>
      <protection locked="0"/>
    </xf>
    <xf numFmtId="0" fontId="9" fillId="0" borderId="0" xfId="72" applyFont="1" applyAlignment="1" applyProtection="1">
      <alignment horizontal="center"/>
      <protection locked="0"/>
    </xf>
    <xf numFmtId="0" fontId="9" fillId="0" borderId="0" xfId="72" applyFont="1" applyAlignment="1">
      <alignment horizontal="center"/>
      <protection/>
    </xf>
    <xf numFmtId="179" fontId="9" fillId="0" borderId="0" xfId="72" applyNumberFormat="1" applyFont="1" applyAlignment="1">
      <alignment horizontal="center"/>
      <protection/>
    </xf>
    <xf numFmtId="0" fontId="5" fillId="0" borderId="0" xfId="72" applyFont="1" applyAlignment="1" applyProtection="1">
      <alignment horizontal="center"/>
      <protection locked="0"/>
    </xf>
    <xf numFmtId="0" fontId="21" fillId="0" borderId="0" xfId="74" applyFont="1" applyBorder="1">
      <alignment/>
      <protection/>
    </xf>
    <xf numFmtId="0" fontId="3" fillId="0" borderId="0" xfId="72" applyFont="1" applyFill="1" applyAlignment="1">
      <alignment/>
      <protection/>
    </xf>
    <xf numFmtId="0" fontId="0" fillId="0" borderId="0" xfId="66" applyProtection="1">
      <alignment vertical="center"/>
      <protection/>
    </xf>
    <xf numFmtId="0" fontId="0" fillId="0" borderId="0" xfId="66" applyFont="1" applyProtection="1">
      <alignment vertical="center"/>
      <protection/>
    </xf>
    <xf numFmtId="31" fontId="0" fillId="0" borderId="22" xfId="64" applyNumberFormat="1" applyFont="1" applyFill="1" applyBorder="1" applyAlignment="1">
      <alignment vertical="center"/>
      <protection/>
    </xf>
    <xf numFmtId="0" fontId="0" fillId="0" borderId="0" xfId="66" applyFont="1" applyAlignment="1" applyProtection="1">
      <alignment horizontal="right" vertical="center"/>
      <protection/>
    </xf>
    <xf numFmtId="31" fontId="0" fillId="0" borderId="0" xfId="64" applyNumberFormat="1" applyFont="1" applyFill="1" applyBorder="1" applyAlignment="1">
      <alignment vertical="center"/>
      <protection/>
    </xf>
    <xf numFmtId="0" fontId="72" fillId="0" borderId="12" xfId="68" applyFont="1" applyFill="1" applyBorder="1" applyAlignment="1">
      <alignment horizontal="center" vertical="center"/>
      <protection/>
    </xf>
    <xf numFmtId="182" fontId="72" fillId="0" borderId="12" xfId="63" applyNumberFormat="1" applyFont="1" applyBorder="1" applyAlignment="1">
      <alignment horizontal="center" vertical="center" wrapText="1"/>
      <protection/>
    </xf>
    <xf numFmtId="0" fontId="72" fillId="0" borderId="12" xfId="63" applyFont="1" applyBorder="1" applyAlignment="1">
      <alignment horizontal="center" vertical="center" wrapText="1"/>
      <protection/>
    </xf>
    <xf numFmtId="0" fontId="72" fillId="0" borderId="12" xfId="68" applyFont="1" applyBorder="1" applyAlignment="1">
      <alignment horizontal="left" vertical="center" indent="1"/>
      <protection/>
    </xf>
    <xf numFmtId="179" fontId="72" fillId="0" borderId="12" xfId="68" applyNumberFormat="1" applyFont="1" applyBorder="1" applyAlignment="1">
      <alignment horizontal="center" vertical="center"/>
      <protection/>
    </xf>
    <xf numFmtId="0" fontId="72" fillId="0" borderId="12" xfId="68" applyFont="1" applyBorder="1" applyAlignment="1">
      <alignment horizontal="left" vertical="center" indent="2"/>
      <protection/>
    </xf>
    <xf numFmtId="0" fontId="72" fillId="0" borderId="12" xfId="63" applyFont="1" applyBorder="1" applyAlignment="1">
      <alignment horizontal="left" vertical="center" indent="2"/>
      <protection/>
    </xf>
    <xf numFmtId="179" fontId="72" fillId="0" borderId="12" xfId="52" applyNumberFormat="1" applyFont="1" applyBorder="1" applyAlignment="1">
      <alignment horizontal="center" vertical="center"/>
      <protection/>
    </xf>
    <xf numFmtId="0" fontId="72" fillId="0" borderId="12" xfId="68" applyFont="1" applyFill="1" applyBorder="1" applyAlignment="1">
      <alignment horizontal="left" vertical="center" indent="2"/>
      <protection/>
    </xf>
    <xf numFmtId="179" fontId="72" fillId="0" borderId="12" xfId="68" applyNumberFormat="1" applyFont="1" applyFill="1" applyBorder="1" applyAlignment="1">
      <alignment horizontal="center" vertical="center"/>
      <protection/>
    </xf>
    <xf numFmtId="0" fontId="73" fillId="0" borderId="12" xfId="66" applyFont="1" applyBorder="1" applyAlignment="1" applyProtection="1">
      <alignment horizontal="left" vertical="center"/>
      <protection/>
    </xf>
    <xf numFmtId="0" fontId="73" fillId="0" borderId="12" xfId="66" applyFont="1" applyBorder="1" applyAlignment="1" applyProtection="1">
      <alignment horizontal="center" vertical="center"/>
      <protection/>
    </xf>
    <xf numFmtId="179" fontId="73" fillId="0" borderId="12" xfId="66" applyNumberFormat="1" applyFont="1" applyBorder="1" applyAlignment="1" applyProtection="1">
      <alignment horizontal="center" vertical="center"/>
      <protection/>
    </xf>
    <xf numFmtId="0" fontId="0" fillId="0" borderId="0" xfId="67" applyProtection="1">
      <alignment vertical="center"/>
      <protection/>
    </xf>
    <xf numFmtId="0" fontId="0" fillId="0" borderId="0" xfId="67" applyFont="1" applyProtection="1">
      <alignment vertical="center"/>
      <protection/>
    </xf>
    <xf numFmtId="31" fontId="0" fillId="0" borderId="22" xfId="65" applyNumberFormat="1" applyFont="1" applyFill="1" applyBorder="1" applyAlignment="1">
      <alignment vertical="center"/>
      <protection/>
    </xf>
    <xf numFmtId="0" fontId="0" fillId="0" borderId="0" xfId="67" applyFont="1" applyAlignment="1" applyProtection="1">
      <alignment horizontal="right" vertical="center"/>
      <protection/>
    </xf>
    <xf numFmtId="0" fontId="0" fillId="0" borderId="12" xfId="67" applyFont="1" applyBorder="1" applyAlignment="1" applyProtection="1">
      <alignment horizontal="center" vertical="center"/>
      <protection/>
    </xf>
    <xf numFmtId="0" fontId="0" fillId="0" borderId="12" xfId="67" applyFont="1" applyBorder="1" applyAlignment="1" applyProtection="1">
      <alignment horizontal="left" vertical="center"/>
      <protection/>
    </xf>
    <xf numFmtId="181" fontId="0" fillId="0" borderId="12" xfId="67" applyNumberFormat="1" applyFont="1" applyBorder="1" applyAlignment="1" applyProtection="1">
      <alignment horizontal="center" vertical="center"/>
      <protection/>
    </xf>
    <xf numFmtId="179" fontId="72" fillId="0" borderId="12" xfId="0" applyNumberFormat="1" applyFont="1" applyFill="1" applyBorder="1" applyAlignment="1" applyProtection="1">
      <alignment vertical="center"/>
      <protection/>
    </xf>
    <xf numFmtId="181" fontId="72" fillId="0" borderId="12" xfId="0" applyNumberFormat="1" applyFont="1" applyFill="1" applyBorder="1" applyAlignment="1" applyProtection="1">
      <alignment horizontal="center" vertical="center"/>
      <protection/>
    </xf>
    <xf numFmtId="0" fontId="0" fillId="0" borderId="0" xfId="54">
      <alignment vertical="center"/>
      <protection/>
    </xf>
    <xf numFmtId="0" fontId="57" fillId="0" borderId="0" xfId="73" applyFont="1" applyBorder="1" applyAlignment="1">
      <alignment vertical="center"/>
      <protection/>
    </xf>
    <xf numFmtId="0" fontId="58" fillId="0" borderId="12" xfId="73" applyFont="1" applyFill="1" applyBorder="1" applyAlignment="1">
      <alignment horizontal="center" vertical="center" wrapText="1"/>
      <protection/>
    </xf>
    <xf numFmtId="0" fontId="58" fillId="0" borderId="12" xfId="73" applyFont="1" applyFill="1" applyBorder="1" applyAlignment="1">
      <alignment horizontal="center" vertical="center"/>
      <protection/>
    </xf>
    <xf numFmtId="0" fontId="58" fillId="0" borderId="12" xfId="73" applyFont="1" applyBorder="1" applyAlignment="1">
      <alignment horizontal="center" vertical="center" wrapText="1"/>
      <protection/>
    </xf>
    <xf numFmtId="0" fontId="59" fillId="0" borderId="12" xfId="73" applyFont="1" applyFill="1" applyBorder="1" applyAlignment="1">
      <alignment horizontal="center" vertical="center" wrapText="1"/>
      <protection/>
    </xf>
    <xf numFmtId="0" fontId="59" fillId="0" borderId="12" xfId="73" applyFont="1" applyFill="1" applyBorder="1" applyAlignment="1">
      <alignment horizontal="left" vertical="center"/>
      <protection/>
    </xf>
    <xf numFmtId="184" fontId="59" fillId="0" borderId="12" xfId="73" applyNumberFormat="1" applyFont="1" applyFill="1" applyBorder="1" applyAlignment="1">
      <alignment horizontal="right" vertical="center" wrapText="1"/>
      <protection/>
    </xf>
    <xf numFmtId="184" fontId="59" fillId="0" borderId="12" xfId="73" applyNumberFormat="1" applyFont="1" applyBorder="1" applyAlignment="1">
      <alignment horizontal="right" vertical="center"/>
      <protection/>
    </xf>
    <xf numFmtId="184" fontId="59" fillId="0" borderId="12" xfId="73" applyNumberFormat="1" applyFont="1" applyFill="1" applyBorder="1" applyAlignment="1">
      <alignment horizontal="right" vertical="center"/>
      <protection/>
    </xf>
    <xf numFmtId="184" fontId="45" fillId="0" borderId="12" xfId="54" applyNumberFormat="1" applyFont="1" applyBorder="1" applyAlignment="1">
      <alignment horizontal="right" vertical="center"/>
      <protection/>
    </xf>
    <xf numFmtId="184" fontId="45" fillId="0" borderId="0" xfId="54" applyNumberFormat="1" applyFont="1">
      <alignment vertical="center"/>
      <protection/>
    </xf>
    <xf numFmtId="0" fontId="45" fillId="0" borderId="0" xfId="54" applyFont="1">
      <alignment vertical="center"/>
      <protection/>
    </xf>
    <xf numFmtId="0" fontId="58" fillId="0" borderId="12" xfId="73" applyFont="1" applyFill="1" applyBorder="1" applyAlignment="1">
      <alignment horizontal="left" vertical="center"/>
      <protection/>
    </xf>
    <xf numFmtId="184" fontId="58" fillId="0" borderId="12" xfId="73" applyNumberFormat="1" applyFont="1" applyFill="1" applyBorder="1" applyAlignment="1">
      <alignment horizontal="right" vertical="center" wrapText="1"/>
      <protection/>
    </xf>
    <xf numFmtId="184" fontId="58" fillId="0" borderId="12" xfId="73" applyNumberFormat="1" applyFont="1" applyFill="1" applyBorder="1" applyAlignment="1">
      <alignment horizontal="right" vertical="center"/>
      <protection/>
    </xf>
    <xf numFmtId="184" fontId="58" fillId="0" borderId="12" xfId="73" applyNumberFormat="1" applyFont="1" applyBorder="1" applyAlignment="1">
      <alignment horizontal="right" vertical="center"/>
      <protection/>
    </xf>
    <xf numFmtId="184" fontId="58" fillId="0" borderId="12" xfId="73" applyNumberFormat="1" applyFont="1" applyFill="1" applyBorder="1" applyAlignment="1">
      <alignment horizontal="right"/>
      <protection/>
    </xf>
    <xf numFmtId="184" fontId="0" fillId="0" borderId="12" xfId="54" applyNumberFormat="1" applyFont="1" applyBorder="1" applyAlignment="1">
      <alignment horizontal="right" vertical="center"/>
      <protection/>
    </xf>
    <xf numFmtId="184" fontId="58" fillId="0" borderId="12" xfId="73" applyNumberFormat="1" applyFont="1" applyFill="1" applyBorder="1" applyAlignment="1" applyProtection="1">
      <alignment horizontal="right" vertical="center"/>
      <protection locked="0"/>
    </xf>
    <xf numFmtId="184" fontId="58" fillId="0" borderId="12" xfId="73" applyNumberFormat="1" applyFont="1" applyBorder="1" applyAlignment="1">
      <alignment horizontal="right"/>
      <protection/>
    </xf>
    <xf numFmtId="179" fontId="0" fillId="0" borderId="0" xfId="54" applyNumberFormat="1">
      <alignment vertical="center"/>
      <protection/>
    </xf>
    <xf numFmtId="0" fontId="0" fillId="0" borderId="0" xfId="54" applyAlignment="1">
      <alignment horizontal="center" vertical="center"/>
      <protection/>
    </xf>
    <xf numFmtId="0" fontId="57" fillId="0" borderId="23" xfId="73" applyFont="1" applyBorder="1" applyAlignment="1">
      <alignment horizontal="center" vertical="center"/>
      <protection/>
    </xf>
    <xf numFmtId="0" fontId="57" fillId="0" borderId="23" xfId="73" applyFont="1" applyBorder="1" applyAlignment="1">
      <alignment horizontal="left" vertical="center"/>
      <protection/>
    </xf>
    <xf numFmtId="0" fontId="58" fillId="0" borderId="24" xfId="76" applyFont="1" applyFill="1" applyBorder="1" applyAlignment="1">
      <alignment horizontal="center" vertical="center"/>
      <protection/>
    </xf>
    <xf numFmtId="0" fontId="58" fillId="0" borderId="18" xfId="76" applyFont="1" applyFill="1" applyBorder="1" applyAlignment="1">
      <alignment horizontal="center" vertical="center"/>
      <protection/>
    </xf>
    <xf numFmtId="0" fontId="58" fillId="0" borderId="25" xfId="76" applyFont="1" applyFill="1" applyBorder="1" applyAlignment="1">
      <alignment horizontal="left" vertical="center"/>
      <protection/>
    </xf>
    <xf numFmtId="3" fontId="58" fillId="0" borderId="12" xfId="76" applyNumberFormat="1" applyFont="1" applyFill="1" applyBorder="1" applyAlignment="1">
      <alignment horizontal="center" vertical="center"/>
      <protection/>
    </xf>
    <xf numFmtId="186" fontId="58" fillId="0" borderId="12" xfId="76" applyNumberFormat="1" applyFont="1" applyFill="1" applyBorder="1" applyAlignment="1">
      <alignment horizontal="center" vertical="center"/>
      <protection/>
    </xf>
    <xf numFmtId="0" fontId="58" fillId="0" borderId="12" xfId="76" applyFont="1" applyFill="1" applyBorder="1" applyAlignment="1">
      <alignment horizontal="center" vertical="center"/>
      <protection/>
    </xf>
    <xf numFmtId="0" fontId="58" fillId="0" borderId="12" xfId="76" applyFont="1" applyFill="1" applyBorder="1" applyAlignment="1">
      <alignment horizontal="left" vertical="center"/>
      <protection/>
    </xf>
    <xf numFmtId="0" fontId="58" fillId="0" borderId="25" xfId="76" applyFont="1" applyFill="1" applyBorder="1" applyAlignment="1">
      <alignment horizontal="left" vertical="center" indent="1"/>
      <protection/>
    </xf>
    <xf numFmtId="3" fontId="57" fillId="0" borderId="18" xfId="54" applyNumberFormat="1" applyFont="1" applyFill="1" applyBorder="1" applyAlignment="1">
      <alignment horizontal="center" vertical="center" wrapText="1"/>
      <protection/>
    </xf>
    <xf numFmtId="0" fontId="0" fillId="0" borderId="12" xfId="54" applyFont="1" applyFill="1" applyBorder="1" applyAlignment="1">
      <alignment vertical="center"/>
      <protection/>
    </xf>
    <xf numFmtId="0" fontId="59" fillId="0" borderId="12" xfId="76" applyFont="1" applyFill="1" applyBorder="1" applyAlignment="1">
      <alignment horizontal="center" vertical="center"/>
      <protection/>
    </xf>
    <xf numFmtId="3" fontId="59" fillId="0" borderId="12" xfId="76" applyNumberFormat="1" applyFont="1" applyFill="1" applyBorder="1" applyAlignment="1">
      <alignment horizontal="center" vertical="center"/>
      <protection/>
    </xf>
    <xf numFmtId="186" fontId="59" fillId="0" borderId="12" xfId="76" applyNumberFormat="1" applyFont="1" applyFill="1" applyBorder="1" applyAlignment="1">
      <alignment horizontal="center" vertical="center"/>
      <protection/>
    </xf>
    <xf numFmtId="0" fontId="59" fillId="0" borderId="25" xfId="76" applyFont="1" applyFill="1" applyBorder="1" applyAlignment="1">
      <alignment horizontal="center" vertical="center"/>
      <protection/>
    </xf>
    <xf numFmtId="0" fontId="58" fillId="0" borderId="26" xfId="76" applyFont="1" applyFill="1" applyBorder="1" applyAlignment="1">
      <alignment horizontal="left" vertical="center"/>
      <protection/>
    </xf>
    <xf numFmtId="0" fontId="59" fillId="0" borderId="27" xfId="76" applyFont="1" applyFill="1" applyBorder="1" applyAlignment="1">
      <alignment horizontal="center" vertical="center"/>
      <protection/>
    </xf>
    <xf numFmtId="3" fontId="60" fillId="0" borderId="18" xfId="54" applyNumberFormat="1" applyFont="1" applyFill="1" applyBorder="1" applyAlignment="1">
      <alignment horizontal="center" vertical="center" wrapText="1"/>
      <protection/>
    </xf>
    <xf numFmtId="0" fontId="0" fillId="0" borderId="0" xfId="54" applyFont="1">
      <alignment vertical="center"/>
      <protection/>
    </xf>
    <xf numFmtId="3" fontId="0" fillId="0" borderId="0" xfId="54" applyNumberFormat="1">
      <alignment vertical="center"/>
      <protection/>
    </xf>
    <xf numFmtId="0" fontId="0" fillId="0" borderId="0" xfId="69" applyFont="1" applyAlignment="1">
      <alignment vertical="center"/>
      <protection/>
    </xf>
    <xf numFmtId="0" fontId="58" fillId="0" borderId="0" xfId="69" applyFont="1" applyAlignment="1">
      <alignment vertical="center"/>
      <protection/>
    </xf>
    <xf numFmtId="0" fontId="58" fillId="0" borderId="28" xfId="76" applyFont="1" applyFill="1" applyBorder="1" applyAlignment="1">
      <alignment horizontal="center" vertical="center" wrapText="1"/>
      <protection/>
    </xf>
    <xf numFmtId="179" fontId="58" fillId="0" borderId="12" xfId="69" applyNumberFormat="1" applyFont="1" applyBorder="1" applyAlignment="1">
      <alignment horizontal="center" vertical="center" wrapText="1"/>
      <protection/>
    </xf>
    <xf numFmtId="182" fontId="0" fillId="0" borderId="12" xfId="54" applyNumberFormat="1" applyBorder="1" applyAlignment="1">
      <alignment vertical="center" wrapText="1"/>
      <protection/>
    </xf>
    <xf numFmtId="0" fontId="58" fillId="0" borderId="25" xfId="76" applyFont="1" applyFill="1" applyBorder="1" applyAlignment="1">
      <alignment horizontal="center" vertical="center"/>
      <protection/>
    </xf>
    <xf numFmtId="179" fontId="58" fillId="0" borderId="14" xfId="69" applyNumberFormat="1" applyFont="1" applyBorder="1" applyAlignment="1">
      <alignment horizontal="center" vertical="center" wrapText="1"/>
      <protection/>
    </xf>
    <xf numFmtId="184" fontId="0" fillId="0" borderId="12" xfId="54" applyNumberFormat="1" applyBorder="1" applyAlignment="1">
      <alignment horizontal="center" vertical="center"/>
      <protection/>
    </xf>
    <xf numFmtId="181" fontId="58" fillId="0" borderId="12" xfId="69" applyNumberFormat="1" applyFont="1" applyBorder="1" applyAlignment="1">
      <alignment horizontal="center" vertical="center" wrapText="1"/>
      <protection/>
    </xf>
    <xf numFmtId="0" fontId="58" fillId="0" borderId="12" xfId="69" applyFont="1" applyBorder="1" applyAlignment="1">
      <alignment horizontal="justify" vertical="center" wrapText="1"/>
      <protection/>
    </xf>
    <xf numFmtId="184" fontId="58" fillId="0" borderId="29" xfId="54" applyNumberFormat="1" applyFont="1" applyBorder="1" applyAlignment="1">
      <alignment horizontal="center" vertical="center"/>
      <protection/>
    </xf>
    <xf numFmtId="184" fontId="58" fillId="0" borderId="12" xfId="54" applyNumberFormat="1" applyFont="1" applyBorder="1" applyAlignment="1">
      <alignment horizontal="center" vertical="center"/>
      <protection/>
    </xf>
    <xf numFmtId="187" fontId="58" fillId="0" borderId="12" xfId="69" applyNumberFormat="1" applyFont="1" applyBorder="1" applyAlignment="1">
      <alignment horizontal="center" vertical="center"/>
      <protection/>
    </xf>
    <xf numFmtId="184" fontId="58" fillId="0" borderId="17" xfId="54" applyNumberFormat="1" applyFont="1" applyBorder="1" applyAlignment="1">
      <alignment horizontal="center" vertical="center"/>
      <protection/>
    </xf>
    <xf numFmtId="184" fontId="58" fillId="0" borderId="17" xfId="54" applyNumberFormat="1" applyFont="1" applyBorder="1" applyAlignment="1">
      <alignment horizontal="center" vertical="center" wrapText="1"/>
      <protection/>
    </xf>
    <xf numFmtId="181" fontId="58" fillId="0" borderId="12" xfId="69" applyNumberFormat="1" applyFont="1" applyBorder="1" applyAlignment="1">
      <alignment vertical="center"/>
      <protection/>
    </xf>
    <xf numFmtId="0" fontId="58" fillId="0" borderId="12" xfId="69" applyFont="1" applyBorder="1" applyAlignment="1">
      <alignment horizontal="left" vertical="center" wrapText="1"/>
      <protection/>
    </xf>
    <xf numFmtId="184" fontId="58" fillId="0" borderId="29" xfId="54" applyNumberFormat="1" applyFont="1" applyBorder="1" applyAlignment="1">
      <alignment horizontal="center" vertical="center" wrapText="1"/>
      <protection/>
    </xf>
    <xf numFmtId="0" fontId="58" fillId="0" borderId="12" xfId="69" applyFont="1" applyFill="1" applyBorder="1" applyAlignment="1">
      <alignment horizontal="justify" vertical="center" wrapText="1"/>
      <protection/>
    </xf>
    <xf numFmtId="184" fontId="0" fillId="0" borderId="17" xfId="54" applyNumberFormat="1" applyBorder="1" applyAlignment="1">
      <alignment horizontal="center" vertical="center"/>
      <protection/>
    </xf>
    <xf numFmtId="0" fontId="0" fillId="0" borderId="12" xfId="54" applyBorder="1">
      <alignment vertical="center"/>
      <protection/>
    </xf>
    <xf numFmtId="184" fontId="59" fillId="0" borderId="12" xfId="54" applyNumberFormat="1" applyFont="1" applyBorder="1" applyAlignment="1">
      <alignment horizontal="center" vertical="center"/>
      <protection/>
    </xf>
    <xf numFmtId="184" fontId="0" fillId="0" borderId="12" xfId="54" applyNumberFormat="1" applyBorder="1">
      <alignment vertical="center"/>
      <protection/>
    </xf>
    <xf numFmtId="0" fontId="59" fillId="0" borderId="12" xfId="69" applyFont="1" applyBorder="1" applyAlignment="1">
      <alignment horizontal="justify" vertical="center" wrapText="1"/>
      <protection/>
    </xf>
    <xf numFmtId="184" fontId="59" fillId="0" borderId="17" xfId="54" applyNumberFormat="1" applyFont="1" applyBorder="1" applyAlignment="1">
      <alignment horizontal="center" vertical="center"/>
      <protection/>
    </xf>
    <xf numFmtId="179" fontId="59" fillId="0" borderId="12" xfId="69" applyNumberFormat="1" applyFont="1" applyBorder="1" applyAlignment="1">
      <alignment horizontal="center" vertical="center" wrapText="1"/>
      <protection/>
    </xf>
    <xf numFmtId="0" fontId="59" fillId="0" borderId="12" xfId="69" applyFont="1" applyBorder="1" applyAlignment="1">
      <alignment horizontal="left" vertical="center" wrapText="1"/>
      <protection/>
    </xf>
    <xf numFmtId="184" fontId="59" fillId="0" borderId="29" xfId="54" applyNumberFormat="1" applyFont="1" applyBorder="1" applyAlignment="1">
      <alignment horizontal="center" vertical="center"/>
      <protection/>
    </xf>
    <xf numFmtId="181" fontId="45" fillId="0" borderId="0" xfId="54" applyNumberFormat="1" applyFont="1">
      <alignment vertical="center"/>
      <protection/>
    </xf>
    <xf numFmtId="0" fontId="59" fillId="0" borderId="12" xfId="69" applyFont="1" applyFill="1" applyBorder="1" applyAlignment="1">
      <alignment horizontal="left" vertical="center" wrapText="1"/>
      <protection/>
    </xf>
    <xf numFmtId="184" fontId="59" fillId="0" borderId="25" xfId="54" applyNumberFormat="1" applyFont="1" applyBorder="1" applyAlignment="1">
      <alignment horizontal="center" vertical="center"/>
      <protection/>
    </xf>
    <xf numFmtId="184" fontId="58" fillId="0" borderId="14" xfId="54" applyNumberFormat="1" applyFont="1" applyBorder="1" applyAlignment="1">
      <alignment horizontal="center" vertical="center" wrapText="1"/>
      <protection/>
    </xf>
    <xf numFmtId="184" fontId="58" fillId="0" borderId="25" xfId="54" applyNumberFormat="1" applyFont="1" applyBorder="1" applyAlignment="1">
      <alignment horizontal="center" vertical="center"/>
      <protection/>
    </xf>
    <xf numFmtId="0" fontId="58" fillId="0" borderId="26" xfId="76" applyFont="1" applyFill="1" applyBorder="1" applyAlignment="1">
      <alignment horizontal="center" vertical="center"/>
      <protection/>
    </xf>
    <xf numFmtId="0" fontId="58" fillId="0" borderId="12" xfId="69" applyFont="1" applyBorder="1" applyAlignment="1">
      <alignment vertical="center"/>
      <protection/>
    </xf>
    <xf numFmtId="184" fontId="59" fillId="0" borderId="17" xfId="54" applyNumberFormat="1" applyFont="1" applyBorder="1" applyAlignment="1">
      <alignment horizontal="center" vertical="center" shrinkToFit="1"/>
      <protection/>
    </xf>
    <xf numFmtId="184" fontId="59" fillId="0" borderId="29" xfId="54" applyNumberFormat="1" applyFont="1" applyBorder="1" applyAlignment="1">
      <alignment horizontal="center" vertical="center" wrapText="1"/>
      <protection/>
    </xf>
    <xf numFmtId="0" fontId="59" fillId="0" borderId="12" xfId="69" applyFont="1" applyBorder="1" applyAlignment="1">
      <alignment vertical="center"/>
      <protection/>
    </xf>
    <xf numFmtId="184" fontId="59" fillId="0" borderId="12" xfId="69" applyNumberFormat="1" applyFont="1" applyBorder="1" applyAlignment="1">
      <alignment horizontal="center" vertical="center"/>
      <protection/>
    </xf>
    <xf numFmtId="184" fontId="59" fillId="0" borderId="14" xfId="69" applyNumberFormat="1" applyFont="1" applyBorder="1" applyAlignment="1">
      <alignment horizontal="center" vertical="center" wrapText="1"/>
      <protection/>
    </xf>
    <xf numFmtId="184" fontId="59" fillId="0" borderId="12" xfId="69" applyNumberFormat="1" applyFont="1" applyBorder="1" applyAlignment="1">
      <alignment horizontal="center" vertical="center" wrapText="1"/>
      <protection/>
    </xf>
    <xf numFmtId="182" fontId="0" fillId="0" borderId="0" xfId="54" applyNumberFormat="1">
      <alignment vertical="center"/>
      <protection/>
    </xf>
    <xf numFmtId="0" fontId="57" fillId="0" borderId="23" xfId="62" applyFont="1" applyFill="1" applyBorder="1" applyAlignment="1">
      <alignment horizontal="left" vertical="center"/>
      <protection/>
    </xf>
    <xf numFmtId="2" fontId="57" fillId="0" borderId="0" xfId="62" applyNumberFormat="1" applyFont="1" applyFill="1" applyBorder="1" applyAlignment="1">
      <alignment horizontal="left" vertical="center"/>
      <protection/>
    </xf>
    <xf numFmtId="2" fontId="57" fillId="0" borderId="0" xfId="62" applyNumberFormat="1" applyFont="1" applyFill="1" applyBorder="1" applyAlignment="1">
      <alignment horizontal="center" vertical="center"/>
      <protection/>
    </xf>
    <xf numFmtId="0" fontId="57" fillId="0" borderId="12" xfId="62" applyFont="1" applyFill="1" applyBorder="1" applyAlignment="1">
      <alignment horizontal="center" vertical="center"/>
      <protection/>
    </xf>
    <xf numFmtId="0" fontId="57" fillId="0" borderId="25" xfId="62" applyFont="1" applyFill="1" applyBorder="1" applyAlignment="1">
      <alignment horizontal="center" vertical="center"/>
      <protection/>
    </xf>
    <xf numFmtId="0" fontId="57" fillId="0" borderId="12" xfId="62" applyFont="1" applyFill="1" applyBorder="1" applyAlignment="1">
      <alignment horizontal="left" vertical="center"/>
      <protection/>
    </xf>
    <xf numFmtId="3" fontId="58" fillId="0" borderId="18" xfId="62" applyNumberFormat="1" applyFont="1" applyFill="1" applyBorder="1" applyAlignment="1">
      <alignment horizontal="center" vertical="center"/>
      <protection/>
    </xf>
    <xf numFmtId="179" fontId="57" fillId="0" borderId="12" xfId="59" applyNumberFormat="1" applyFont="1" applyFill="1" applyBorder="1" applyAlignment="1">
      <alignment horizontal="center" vertical="center"/>
      <protection/>
    </xf>
    <xf numFmtId="0" fontId="58" fillId="0" borderId="12" xfId="62" applyFont="1" applyFill="1" applyBorder="1" applyAlignment="1">
      <alignment horizontal="center" vertical="center"/>
      <protection/>
    </xf>
    <xf numFmtId="0" fontId="58" fillId="0" borderId="12" xfId="62" applyFont="1" applyFill="1" applyBorder="1" applyAlignment="1">
      <alignment horizontal="left" vertical="center"/>
      <protection/>
    </xf>
    <xf numFmtId="3" fontId="58" fillId="0" borderId="25" xfId="62" applyNumberFormat="1" applyFont="1" applyFill="1" applyBorder="1" applyAlignment="1">
      <alignment horizontal="center" vertical="center"/>
      <protection/>
    </xf>
    <xf numFmtId="179" fontId="58" fillId="0" borderId="12" xfId="62" applyNumberFormat="1" applyFont="1" applyFill="1" applyBorder="1" applyAlignment="1">
      <alignment horizontal="center" vertical="center"/>
      <protection/>
    </xf>
    <xf numFmtId="0" fontId="57" fillId="0" borderId="12" xfId="62" applyFont="1" applyFill="1" applyBorder="1" applyAlignment="1">
      <alignment horizontal="left" vertical="center" indent="1"/>
      <protection/>
    </xf>
    <xf numFmtId="3" fontId="0" fillId="0" borderId="0" xfId="54" applyNumberFormat="1" applyAlignment="1">
      <alignment horizontal="center" vertical="center"/>
      <protection/>
    </xf>
    <xf numFmtId="3" fontId="58" fillId="0" borderId="26" xfId="62" applyNumberFormat="1" applyFont="1" applyFill="1" applyBorder="1" applyAlignment="1">
      <alignment horizontal="center" vertical="center"/>
      <protection/>
    </xf>
    <xf numFmtId="3" fontId="0" fillId="0" borderId="12" xfId="54" applyNumberFormat="1" applyFill="1" applyBorder="1" applyAlignment="1" applyProtection="1">
      <alignment horizontal="center" vertical="center"/>
      <protection/>
    </xf>
    <xf numFmtId="179" fontId="0" fillId="0" borderId="12" xfId="54" applyNumberFormat="1" applyFill="1" applyBorder="1" applyAlignment="1" applyProtection="1">
      <alignment horizontal="center" vertical="center"/>
      <protection/>
    </xf>
    <xf numFmtId="3" fontId="58" fillId="0" borderId="16" xfId="62" applyNumberFormat="1" applyFont="1" applyFill="1" applyBorder="1" applyAlignment="1">
      <alignment horizontal="center" vertical="center"/>
      <protection/>
    </xf>
    <xf numFmtId="0" fontId="0" fillId="0" borderId="12" xfId="54" applyNumberFormat="1" applyFont="1" applyFill="1" applyBorder="1" applyAlignment="1" applyProtection="1">
      <alignment horizontal="left" vertical="center"/>
      <protection/>
    </xf>
    <xf numFmtId="0" fontId="57" fillId="0" borderId="12" xfId="62" applyFont="1" applyFill="1" applyBorder="1" applyAlignment="1">
      <alignment horizontal="right" vertical="center"/>
      <protection/>
    </xf>
    <xf numFmtId="3" fontId="58" fillId="0" borderId="12" xfId="62" applyNumberFormat="1" applyFont="1" applyFill="1" applyBorder="1" applyAlignment="1">
      <alignment horizontal="center" vertical="center"/>
      <protection/>
    </xf>
    <xf numFmtId="0" fontId="0" fillId="0" borderId="16" xfId="54" applyNumberFormat="1" applyFont="1" applyFill="1" applyBorder="1" applyAlignment="1" applyProtection="1">
      <alignment horizontal="left" vertical="center"/>
      <protection/>
    </xf>
    <xf numFmtId="2" fontId="60" fillId="0" borderId="12" xfId="62" applyNumberFormat="1" applyFont="1" applyFill="1" applyBorder="1" applyAlignment="1">
      <alignment horizontal="left" vertical="center"/>
      <protection/>
    </xf>
    <xf numFmtId="3" fontId="58" fillId="0" borderId="0" xfId="62" applyNumberFormat="1" applyFont="1" applyFill="1" applyBorder="1" applyAlignment="1">
      <alignment horizontal="center" vertical="center"/>
      <protection/>
    </xf>
    <xf numFmtId="0" fontId="60" fillId="0" borderId="12" xfId="62" applyFont="1" applyFill="1" applyBorder="1" applyAlignment="1">
      <alignment horizontal="center" vertical="center"/>
      <protection/>
    </xf>
    <xf numFmtId="3" fontId="59" fillId="0" borderId="18" xfId="62" applyNumberFormat="1" applyFont="1" applyFill="1" applyBorder="1" applyAlignment="1">
      <alignment horizontal="center" vertical="center"/>
      <protection/>
    </xf>
    <xf numFmtId="3" fontId="59" fillId="0" borderId="12" xfId="62" applyNumberFormat="1" applyFont="1" applyFill="1" applyBorder="1" applyAlignment="1">
      <alignment horizontal="center" vertical="center"/>
      <protection/>
    </xf>
    <xf numFmtId="179" fontId="59" fillId="0" borderId="12" xfId="62" applyNumberFormat="1" applyFont="1" applyFill="1" applyBorder="1" applyAlignment="1">
      <alignment horizontal="center" vertical="center"/>
      <protection/>
    </xf>
    <xf numFmtId="0" fontId="59" fillId="0" borderId="12" xfId="62" applyFont="1" applyFill="1" applyBorder="1" applyAlignment="1">
      <alignment horizontal="center" vertical="center"/>
      <protection/>
    </xf>
    <xf numFmtId="0" fontId="57" fillId="0" borderId="16" xfId="62" applyFont="1" applyFill="1" applyBorder="1" applyAlignment="1">
      <alignment horizontal="left" vertical="center"/>
      <protection/>
    </xf>
    <xf numFmtId="3" fontId="58" fillId="0" borderId="24" xfId="62" applyNumberFormat="1" applyFont="1" applyFill="1" applyBorder="1" applyAlignment="1">
      <alignment horizontal="center" vertical="center"/>
      <protection/>
    </xf>
    <xf numFmtId="179" fontId="58" fillId="0" borderId="16" xfId="62" applyNumberFormat="1" applyFont="1" applyFill="1" applyBorder="1" applyAlignment="1">
      <alignment horizontal="center" vertical="center"/>
      <protection/>
    </xf>
    <xf numFmtId="0" fontId="62" fillId="0" borderId="12" xfId="62" applyFont="1" applyBorder="1">
      <alignment/>
      <protection/>
    </xf>
    <xf numFmtId="3" fontId="62" fillId="0" borderId="12" xfId="62" applyNumberFormat="1" applyFont="1" applyBorder="1" applyAlignment="1">
      <alignment horizontal="center"/>
      <protection/>
    </xf>
    <xf numFmtId="2" fontId="57" fillId="0" borderId="23" xfId="62" applyNumberFormat="1" applyFont="1" applyFill="1" applyBorder="1" applyAlignment="1">
      <alignment horizontal="center" vertical="center"/>
      <protection/>
    </xf>
    <xf numFmtId="0" fontId="57" fillId="0" borderId="12" xfId="59" applyFont="1" applyFill="1" applyBorder="1" applyAlignment="1">
      <alignment horizontal="center" vertical="center" wrapText="1"/>
      <protection/>
    </xf>
    <xf numFmtId="0" fontId="57" fillId="0" borderId="12" xfId="59" applyFont="1" applyFill="1" applyBorder="1" applyAlignment="1">
      <alignment horizontal="center" vertical="center"/>
      <protection/>
    </xf>
    <xf numFmtId="0" fontId="0" fillId="0" borderId="12" xfId="54" applyBorder="1" applyAlignment="1">
      <alignment vertical="center" wrapText="1"/>
      <protection/>
    </xf>
    <xf numFmtId="0" fontId="57" fillId="0" borderId="16" xfId="59" applyFont="1" applyFill="1" applyBorder="1" applyAlignment="1">
      <alignment horizontal="center" vertical="center" wrapText="1"/>
      <protection/>
    </xf>
    <xf numFmtId="0" fontId="57" fillId="0" borderId="16" xfId="59" applyFont="1" applyFill="1" applyBorder="1" applyAlignment="1">
      <alignment horizontal="center" vertical="center"/>
      <protection/>
    </xf>
    <xf numFmtId="0" fontId="17" fillId="0" borderId="30" xfId="54" applyNumberFormat="1" applyFont="1" applyFill="1" applyBorder="1" applyAlignment="1" applyProtection="1">
      <alignment vertical="center"/>
      <protection/>
    </xf>
    <xf numFmtId="184" fontId="17" fillId="0" borderId="31" xfId="54" applyNumberFormat="1" applyFont="1" applyFill="1" applyBorder="1" applyAlignment="1" applyProtection="1">
      <alignment horizontal="right" vertical="center"/>
      <protection/>
    </xf>
    <xf numFmtId="184" fontId="17" fillId="0" borderId="12" xfId="54" applyNumberFormat="1" applyFont="1" applyFill="1" applyBorder="1" applyAlignment="1" applyProtection="1">
      <alignment horizontal="right" vertical="center"/>
      <protection/>
    </xf>
    <xf numFmtId="179" fontId="17" fillId="0" borderId="12" xfId="54" applyNumberFormat="1" applyFont="1" applyFill="1" applyBorder="1" applyAlignment="1" applyProtection="1">
      <alignment horizontal="right" vertical="center"/>
      <protection/>
    </xf>
    <xf numFmtId="0" fontId="17" fillId="0" borderId="32" xfId="54" applyNumberFormat="1" applyFont="1" applyFill="1" applyBorder="1" applyAlignment="1" applyProtection="1">
      <alignment vertical="center"/>
      <protection/>
    </xf>
    <xf numFmtId="184" fontId="17" fillId="0" borderId="25" xfId="54" applyNumberFormat="1" applyFont="1" applyFill="1" applyBorder="1" applyAlignment="1" applyProtection="1">
      <alignment horizontal="right" vertical="center"/>
      <protection/>
    </xf>
    <xf numFmtId="184" fontId="0" fillId="0" borderId="12" xfId="54" applyNumberFormat="1" applyFont="1" applyFill="1" applyBorder="1" applyAlignment="1" applyProtection="1">
      <alignment horizontal="right" vertical="center"/>
      <protection/>
    </xf>
    <xf numFmtId="0" fontId="17" fillId="0" borderId="12" xfId="54" applyNumberFormat="1" applyFont="1" applyFill="1" applyBorder="1" applyAlignment="1" applyProtection="1">
      <alignment horizontal="center" vertical="center"/>
      <protection/>
    </xf>
    <xf numFmtId="184" fontId="17" fillId="0" borderId="12" xfId="54" applyNumberFormat="1" applyFont="1" applyFill="1" applyBorder="1" applyAlignment="1" applyProtection="1">
      <alignment horizontal="center" vertical="center"/>
      <protection/>
    </xf>
    <xf numFmtId="0" fontId="17" fillId="0" borderId="33" xfId="54" applyNumberFormat="1" applyFont="1" applyFill="1" applyBorder="1" applyAlignment="1" applyProtection="1">
      <alignment vertical="center"/>
      <protection/>
    </xf>
    <xf numFmtId="0" fontId="17" fillId="0" borderId="34" xfId="54" applyNumberFormat="1" applyFont="1" applyFill="1" applyBorder="1" applyAlignment="1" applyProtection="1">
      <alignment vertical="center"/>
      <protection/>
    </xf>
    <xf numFmtId="184" fontId="17" fillId="0" borderId="34" xfId="54" applyNumberFormat="1" applyFont="1" applyFill="1" applyBorder="1" applyAlignment="1" applyProtection="1">
      <alignment horizontal="right" vertical="center"/>
      <protection/>
    </xf>
    <xf numFmtId="0" fontId="17" fillId="0" borderId="35" xfId="54" applyNumberFormat="1" applyFont="1" applyFill="1" applyBorder="1" applyAlignment="1" applyProtection="1">
      <alignment vertical="center"/>
      <protection/>
    </xf>
    <xf numFmtId="184" fontId="17" fillId="0" borderId="36" xfId="54" applyNumberFormat="1" applyFont="1" applyFill="1" applyBorder="1" applyAlignment="1" applyProtection="1">
      <alignment horizontal="right" vertical="center"/>
      <protection/>
    </xf>
    <xf numFmtId="0" fontId="17" fillId="0" borderId="18" xfId="54" applyNumberFormat="1" applyFont="1" applyFill="1" applyBorder="1" applyAlignment="1" applyProtection="1">
      <alignment vertical="center"/>
      <protection/>
    </xf>
    <xf numFmtId="184" fontId="17" fillId="0" borderId="18" xfId="54" applyNumberFormat="1" applyFont="1" applyFill="1" applyBorder="1" applyAlignment="1" applyProtection="1">
      <alignment horizontal="right" vertical="center"/>
      <protection/>
    </xf>
    <xf numFmtId="0" fontId="60" fillId="0" borderId="12" xfId="59" applyFont="1" applyFill="1" applyBorder="1" applyAlignment="1">
      <alignment horizontal="center" vertical="center"/>
      <protection/>
    </xf>
    <xf numFmtId="0" fontId="63" fillId="0" borderId="18" xfId="54" applyNumberFormat="1" applyFont="1" applyFill="1" applyBorder="1" applyAlignment="1" applyProtection="1">
      <alignment vertical="center"/>
      <protection/>
    </xf>
    <xf numFmtId="184" fontId="63" fillId="0" borderId="18" xfId="54" applyNumberFormat="1" applyFont="1" applyFill="1" applyBorder="1" applyAlignment="1" applyProtection="1">
      <alignment horizontal="right" vertical="center"/>
      <protection/>
    </xf>
    <xf numFmtId="179" fontId="63" fillId="0" borderId="12" xfId="54" applyNumberFormat="1" applyFont="1" applyFill="1" applyBorder="1" applyAlignment="1" applyProtection="1">
      <alignment horizontal="right" vertical="center"/>
      <protection/>
    </xf>
    <xf numFmtId="0" fontId="63" fillId="0" borderId="20" xfId="54" applyNumberFormat="1" applyFont="1" applyFill="1" applyBorder="1" applyAlignment="1" applyProtection="1">
      <alignment vertical="center"/>
      <protection/>
    </xf>
    <xf numFmtId="184" fontId="63" fillId="0" borderId="25" xfId="54" applyNumberFormat="1" applyFont="1" applyFill="1" applyBorder="1" applyAlignment="1" applyProtection="1">
      <alignment horizontal="right" vertical="center"/>
      <protection/>
    </xf>
    <xf numFmtId="0" fontId="17" fillId="0" borderId="20" xfId="54" applyNumberFormat="1" applyFont="1" applyFill="1" applyBorder="1" applyAlignment="1" applyProtection="1">
      <alignment vertical="center"/>
      <protection/>
    </xf>
    <xf numFmtId="0" fontId="17" fillId="0" borderId="18" xfId="54" applyNumberFormat="1" applyFont="1" applyFill="1" applyBorder="1" applyAlignment="1" applyProtection="1">
      <alignment horizontal="center" vertical="center"/>
      <protection/>
    </xf>
    <xf numFmtId="184" fontId="17" fillId="0" borderId="18" xfId="54" applyNumberFormat="1" applyFont="1" applyFill="1" applyBorder="1" applyAlignment="1" applyProtection="1">
      <alignment horizontal="center" vertical="center"/>
      <protection/>
    </xf>
    <xf numFmtId="184" fontId="17" fillId="0" borderId="37" xfId="54" applyNumberFormat="1" applyFont="1" applyFill="1" applyBorder="1" applyAlignment="1" applyProtection="1">
      <alignment horizontal="right" vertical="center"/>
      <protection/>
    </xf>
    <xf numFmtId="184" fontId="0" fillId="0" borderId="18" xfId="54" applyNumberFormat="1" applyFont="1" applyFill="1" applyBorder="1" applyAlignment="1" applyProtection="1">
      <alignment horizontal="right" vertical="center"/>
      <protection/>
    </xf>
    <xf numFmtId="0" fontId="17" fillId="0" borderId="27" xfId="54" applyNumberFormat="1" applyFont="1" applyFill="1" applyBorder="1" applyAlignment="1" applyProtection="1">
      <alignment vertical="center"/>
      <protection/>
    </xf>
    <xf numFmtId="184" fontId="17" fillId="0" borderId="16" xfId="54" applyNumberFormat="1" applyFont="1" applyFill="1" applyBorder="1" applyAlignment="1" applyProtection="1">
      <alignment horizontal="right" vertical="center"/>
      <protection/>
    </xf>
    <xf numFmtId="0" fontId="63" fillId="0" borderId="18" xfId="54" applyNumberFormat="1" applyFont="1" applyFill="1" applyBorder="1" applyAlignment="1" applyProtection="1">
      <alignment horizontal="center" vertical="center"/>
      <protection/>
    </xf>
    <xf numFmtId="0" fontId="63" fillId="0" borderId="20" xfId="54" applyNumberFormat="1" applyFont="1" applyFill="1" applyBorder="1" applyAlignment="1" applyProtection="1">
      <alignment horizontal="center" vertical="center"/>
      <protection/>
    </xf>
    <xf numFmtId="179" fontId="63" fillId="0" borderId="38" xfId="54" applyNumberFormat="1" applyFont="1" applyFill="1" applyBorder="1" applyAlignment="1" applyProtection="1">
      <alignment horizontal="right" vertical="center"/>
      <protection/>
    </xf>
    <xf numFmtId="0" fontId="57" fillId="0" borderId="0" xfId="59" applyFont="1" applyFill="1" applyBorder="1" applyAlignment="1">
      <alignment horizontal="center" vertical="center"/>
      <protection/>
    </xf>
    <xf numFmtId="0" fontId="62" fillId="0" borderId="0" xfId="59" applyFont="1" applyBorder="1">
      <alignment/>
      <protection/>
    </xf>
    <xf numFmtId="0" fontId="62" fillId="0" borderId="0" xfId="59" applyFont="1" applyBorder="1" applyAlignment="1">
      <alignment horizontal="center"/>
      <protection/>
    </xf>
    <xf numFmtId="187" fontId="57" fillId="0" borderId="0" xfId="59" applyNumberFormat="1" applyFont="1" applyFill="1" applyBorder="1" applyAlignment="1">
      <alignment horizontal="center"/>
      <protection/>
    </xf>
    <xf numFmtId="0" fontId="57" fillId="0" borderId="0" xfId="59" applyFont="1" applyFill="1" applyBorder="1" applyAlignment="1">
      <alignment horizontal="left" vertical="center"/>
      <protection/>
    </xf>
    <xf numFmtId="181" fontId="57" fillId="0" borderId="0" xfId="59" applyNumberFormat="1" applyFont="1" applyFill="1" applyBorder="1" applyAlignment="1">
      <alignment horizontal="center"/>
      <protection/>
    </xf>
    <xf numFmtId="0" fontId="0" fillId="0" borderId="0" xfId="54" applyBorder="1">
      <alignment vertical="center"/>
      <protection/>
    </xf>
    <xf numFmtId="0" fontId="60" fillId="0" borderId="0" xfId="59" applyFont="1" applyFill="1" applyBorder="1" applyAlignment="1">
      <alignment horizontal="center" vertical="center"/>
      <protection/>
    </xf>
    <xf numFmtId="181" fontId="60" fillId="0" borderId="0" xfId="59" applyNumberFormat="1" applyFont="1" applyFill="1" applyBorder="1" applyAlignment="1">
      <alignment horizontal="center"/>
      <protection/>
    </xf>
    <xf numFmtId="187" fontId="0" fillId="0" borderId="0" xfId="54" applyNumberFormat="1">
      <alignment vertical="center"/>
      <protection/>
    </xf>
    <xf numFmtId="0" fontId="57" fillId="0" borderId="0" xfId="73" applyFont="1" applyBorder="1" applyAlignment="1">
      <alignment horizontal="center" vertical="center"/>
      <protection/>
    </xf>
    <xf numFmtId="0" fontId="57" fillId="0" borderId="0" xfId="73" applyFont="1" applyBorder="1" applyAlignment="1">
      <alignment horizontal="left" vertical="center"/>
      <protection/>
    </xf>
    <xf numFmtId="0" fontId="64" fillId="0" borderId="12" xfId="73" applyFont="1" applyFill="1" applyBorder="1" applyAlignment="1">
      <alignment horizontal="center" vertical="center" wrapText="1"/>
      <protection/>
    </xf>
    <xf numFmtId="0" fontId="58" fillId="0" borderId="12" xfId="73" applyFont="1" applyFill="1" applyBorder="1" applyAlignment="1">
      <alignment horizontal="center" wrapText="1"/>
      <protection/>
    </xf>
    <xf numFmtId="0" fontId="58" fillId="0" borderId="12" xfId="73" applyFont="1" applyFill="1" applyBorder="1" applyAlignment="1">
      <alignment horizontal="left" vertical="center" wrapText="1"/>
      <protection/>
    </xf>
    <xf numFmtId="180" fontId="58" fillId="0" borderId="12" xfId="73" applyNumberFormat="1" applyFont="1" applyFill="1" applyBorder="1" applyAlignment="1">
      <alignment horizontal="center" vertical="center" wrapText="1"/>
      <protection/>
    </xf>
    <xf numFmtId="179" fontId="58" fillId="0" borderId="12" xfId="73" applyNumberFormat="1" applyFont="1" applyBorder="1" applyAlignment="1">
      <alignment horizontal="center" vertical="center" wrapText="1"/>
      <protection/>
    </xf>
    <xf numFmtId="0" fontId="64" fillId="0" borderId="12" xfId="73" applyFont="1" applyFill="1" applyBorder="1" applyAlignment="1">
      <alignment horizontal="left" vertical="center" wrapText="1"/>
      <protection/>
    </xf>
    <xf numFmtId="184" fontId="58" fillId="0" borderId="12" xfId="73" applyNumberFormat="1" applyFont="1" applyFill="1" applyBorder="1" applyAlignment="1">
      <alignment horizontal="center" vertical="center" wrapText="1"/>
      <protection/>
    </xf>
    <xf numFmtId="179" fontId="58" fillId="0" borderId="12" xfId="73" applyNumberFormat="1" applyFont="1" applyFill="1" applyBorder="1" applyAlignment="1">
      <alignment horizontal="center" vertical="center" wrapText="1"/>
      <protection/>
    </xf>
    <xf numFmtId="0" fontId="58" fillId="0" borderId="12" xfId="73" applyFont="1" applyFill="1" applyBorder="1" applyAlignment="1">
      <alignment vertical="center" wrapText="1"/>
      <protection/>
    </xf>
    <xf numFmtId="180" fontId="58" fillId="0" borderId="12" xfId="73" applyNumberFormat="1" applyFont="1" applyFill="1" applyBorder="1" applyAlignment="1" applyProtection="1">
      <alignment horizontal="center" vertical="center" wrapText="1"/>
      <protection locked="0"/>
    </xf>
    <xf numFmtId="180" fontId="59" fillId="0" borderId="12" xfId="73" applyNumberFormat="1" applyFont="1" applyFill="1" applyBorder="1" applyAlignment="1" applyProtection="1">
      <alignment horizontal="center" vertical="center" wrapText="1"/>
      <protection locked="0"/>
    </xf>
    <xf numFmtId="180" fontId="59" fillId="0" borderId="12" xfId="73" applyNumberFormat="1" applyFont="1" applyFill="1" applyBorder="1" applyAlignment="1">
      <alignment horizontal="center" vertical="center" wrapText="1"/>
      <protection/>
    </xf>
    <xf numFmtId="179" fontId="59" fillId="0" borderId="12" xfId="73" applyNumberFormat="1" applyFont="1" applyBorder="1" applyAlignment="1">
      <alignment horizontal="center" vertical="center" wrapText="1"/>
      <protection/>
    </xf>
    <xf numFmtId="184" fontId="59" fillId="0" borderId="12" xfId="73" applyNumberFormat="1" applyFont="1" applyFill="1" applyBorder="1" applyAlignment="1">
      <alignment horizontal="center" vertical="center" wrapText="1"/>
      <protection/>
    </xf>
    <xf numFmtId="179" fontId="59" fillId="0" borderId="12" xfId="73" applyNumberFormat="1" applyFont="1" applyFill="1" applyBorder="1" applyAlignment="1">
      <alignment horizontal="center" vertical="center" wrapText="1"/>
      <protection/>
    </xf>
    <xf numFmtId="0" fontId="58" fillId="0" borderId="12" xfId="73" applyFont="1" applyBorder="1" applyAlignment="1">
      <alignment wrapText="1"/>
      <protection/>
    </xf>
    <xf numFmtId="184" fontId="58" fillId="0" borderId="12" xfId="73" applyNumberFormat="1" applyFont="1" applyBorder="1" applyAlignment="1">
      <alignment horizontal="center" vertical="center" wrapText="1"/>
      <protection/>
    </xf>
    <xf numFmtId="184" fontId="58" fillId="0" borderId="12" xfId="73" applyNumberFormat="1" applyFont="1" applyBorder="1" applyAlignment="1">
      <alignment horizontal="center" vertical="center"/>
      <protection/>
    </xf>
    <xf numFmtId="184" fontId="58" fillId="0" borderId="12" xfId="73" applyNumberFormat="1" applyFont="1" applyFill="1" applyBorder="1" applyAlignment="1">
      <alignment horizontal="center" vertical="center"/>
      <protection/>
    </xf>
    <xf numFmtId="184" fontId="59" fillId="0" borderId="12" xfId="73" applyNumberFormat="1" applyFont="1" applyBorder="1" applyAlignment="1">
      <alignment horizontal="center" vertical="center"/>
      <protection/>
    </xf>
    <xf numFmtId="184" fontId="58" fillId="0" borderId="12" xfId="73" applyNumberFormat="1" applyFont="1" applyFill="1" applyBorder="1" applyAlignment="1">
      <alignment horizontal="center"/>
      <protection/>
    </xf>
    <xf numFmtId="184" fontId="58" fillId="0" borderId="12" xfId="73" applyNumberFormat="1" applyFont="1" applyFill="1" applyBorder="1" applyAlignment="1" applyProtection="1">
      <alignment horizontal="center" vertical="center"/>
      <protection locked="0"/>
    </xf>
    <xf numFmtId="184" fontId="59" fillId="0" borderId="12" xfId="73" applyNumberFormat="1" applyFont="1" applyFill="1" applyBorder="1" applyAlignment="1">
      <alignment horizontal="center" vertical="center"/>
      <protection/>
    </xf>
    <xf numFmtId="184" fontId="58" fillId="0" borderId="12" xfId="73" applyNumberFormat="1" applyFont="1" applyBorder="1" applyAlignment="1">
      <alignment horizontal="center"/>
      <protection/>
    </xf>
    <xf numFmtId="184" fontId="0" fillId="0" borderId="12" xfId="54" applyNumberFormat="1" applyFont="1" applyBorder="1" applyAlignment="1">
      <alignment horizontal="center" vertical="center"/>
      <protection/>
    </xf>
    <xf numFmtId="184" fontId="45" fillId="0" borderId="12" xfId="54" applyNumberFormat="1" applyFont="1" applyBorder="1" applyAlignment="1">
      <alignment horizontal="center" vertical="center"/>
      <protection/>
    </xf>
    <xf numFmtId="184" fontId="0" fillId="0" borderId="0" xfId="54" applyNumberFormat="1">
      <alignment vertical="center"/>
      <protection/>
    </xf>
    <xf numFmtId="0" fontId="57" fillId="0" borderId="23" xfId="73" applyFont="1" applyBorder="1" applyAlignment="1">
      <alignment vertical="center"/>
      <protection/>
    </xf>
    <xf numFmtId="0" fontId="57" fillId="0" borderId="22" xfId="73" applyFont="1" applyBorder="1" applyAlignment="1">
      <alignment horizontal="left" vertical="center"/>
      <protection/>
    </xf>
    <xf numFmtId="0" fontId="57" fillId="0" borderId="22" xfId="73" applyFont="1" applyBorder="1" applyAlignment="1">
      <alignment vertical="center"/>
      <protection/>
    </xf>
    <xf numFmtId="0" fontId="0" fillId="0" borderId="38" xfId="54" applyBorder="1">
      <alignment vertical="center"/>
      <protection/>
    </xf>
    <xf numFmtId="3" fontId="58" fillId="24" borderId="12" xfId="76" applyNumberFormat="1" applyFont="1" applyFill="1" applyBorder="1" applyAlignment="1">
      <alignment horizontal="center" vertical="center"/>
      <protection/>
    </xf>
    <xf numFmtId="3" fontId="58" fillId="0" borderId="14" xfId="76" applyNumberFormat="1" applyFont="1" applyFill="1" applyBorder="1" applyAlignment="1">
      <alignment horizontal="center" vertical="center"/>
      <protection/>
    </xf>
    <xf numFmtId="0" fontId="58" fillId="0" borderId="12" xfId="76" applyFont="1" applyFill="1" applyBorder="1" applyAlignment="1">
      <alignment horizontal="left" vertical="center" indent="1"/>
      <protection/>
    </xf>
    <xf numFmtId="0" fontId="58" fillId="0" borderId="12" xfId="76" applyFont="1" applyFill="1" applyBorder="1" applyAlignment="1">
      <alignment vertical="center"/>
      <protection/>
    </xf>
    <xf numFmtId="0" fontId="0" fillId="0" borderId="38" xfId="54" applyFont="1" applyBorder="1" applyAlignment="1">
      <alignment vertical="center" wrapText="1"/>
      <protection/>
    </xf>
    <xf numFmtId="0" fontId="0" fillId="0" borderId="38" xfId="54" applyBorder="1" applyAlignment="1">
      <alignment vertical="center" wrapText="1"/>
      <protection/>
    </xf>
    <xf numFmtId="0" fontId="0" fillId="0" borderId="12" xfId="54" applyFont="1" applyBorder="1" applyAlignment="1">
      <alignment horizontal="center" vertical="center"/>
      <protection/>
    </xf>
    <xf numFmtId="0" fontId="45" fillId="0" borderId="38" xfId="54" applyFont="1" applyBorder="1">
      <alignment vertical="center"/>
      <protection/>
    </xf>
    <xf numFmtId="3" fontId="59" fillId="0" borderId="14" xfId="76" applyNumberFormat="1" applyFont="1" applyFill="1" applyBorder="1" applyAlignment="1">
      <alignment horizontal="center" vertical="center"/>
      <protection/>
    </xf>
    <xf numFmtId="181" fontId="58" fillId="0" borderId="0" xfId="69" applyNumberFormat="1" applyFont="1" applyAlignment="1">
      <alignment vertical="center"/>
      <protection/>
    </xf>
    <xf numFmtId="184" fontId="58" fillId="0" borderId="12" xfId="69" applyNumberFormat="1" applyFont="1" applyBorder="1" applyAlignment="1">
      <alignment horizontal="center" vertical="center" wrapText="1"/>
      <protection/>
    </xf>
    <xf numFmtId="184" fontId="0" fillId="0" borderId="12" xfId="54" applyNumberFormat="1" applyBorder="1" applyAlignment="1">
      <alignment horizontal="center" vertical="center" wrapText="1"/>
      <protection/>
    </xf>
    <xf numFmtId="184" fontId="0" fillId="0" borderId="12" xfId="96" applyNumberFormat="1" applyFont="1" applyBorder="1" applyAlignment="1">
      <alignment horizontal="center" vertical="center"/>
    </xf>
    <xf numFmtId="179" fontId="0" fillId="0" borderId="12" xfId="54" applyNumberFormat="1" applyBorder="1" applyAlignment="1">
      <alignment horizontal="center" vertical="center"/>
      <protection/>
    </xf>
    <xf numFmtId="184" fontId="58" fillId="0" borderId="12" xfId="69" applyNumberFormat="1" applyFont="1" applyBorder="1" applyAlignment="1">
      <alignment horizontal="center" vertical="center"/>
      <protection/>
    </xf>
    <xf numFmtId="184" fontId="58" fillId="0" borderId="29" xfId="69" applyNumberFormat="1" applyFont="1" applyBorder="1" applyAlignment="1">
      <alignment horizontal="center" vertical="center"/>
      <protection/>
    </xf>
    <xf numFmtId="179" fontId="0" fillId="0" borderId="12" xfId="54" applyNumberFormat="1" applyBorder="1">
      <alignment vertical="center"/>
      <protection/>
    </xf>
    <xf numFmtId="184" fontId="58" fillId="0" borderId="12" xfId="96" applyNumberFormat="1" applyFont="1" applyFill="1" applyBorder="1" applyAlignment="1" applyProtection="1">
      <alignment horizontal="center" vertical="center"/>
      <protection/>
    </xf>
    <xf numFmtId="179" fontId="58" fillId="0" borderId="12" xfId="69" applyNumberFormat="1" applyFont="1" applyBorder="1" applyAlignment="1">
      <alignment horizontal="center" vertical="center"/>
      <protection/>
    </xf>
    <xf numFmtId="184" fontId="58" fillId="0" borderId="14" xfId="69" applyNumberFormat="1" applyFont="1" applyBorder="1" applyAlignment="1">
      <alignment horizontal="center" vertical="center"/>
      <protection/>
    </xf>
    <xf numFmtId="184" fontId="58" fillId="0" borderId="14" xfId="69" applyNumberFormat="1" applyFont="1" applyBorder="1" applyAlignment="1">
      <alignment horizontal="center" vertical="center" wrapText="1"/>
      <protection/>
    </xf>
    <xf numFmtId="184" fontId="59" fillId="0" borderId="14" xfId="69" applyNumberFormat="1" applyFont="1" applyBorder="1" applyAlignment="1">
      <alignment horizontal="center" vertical="center"/>
      <protection/>
    </xf>
    <xf numFmtId="184" fontId="59" fillId="0" borderId="12" xfId="96" applyNumberFormat="1" applyFont="1" applyFill="1" applyBorder="1" applyAlignment="1" applyProtection="1">
      <alignment horizontal="center" vertical="center"/>
      <protection/>
    </xf>
    <xf numFmtId="179" fontId="59" fillId="0" borderId="12" xfId="69" applyNumberFormat="1" applyFont="1" applyBorder="1" applyAlignment="1">
      <alignment horizontal="center" vertical="center"/>
      <protection/>
    </xf>
    <xf numFmtId="0" fontId="58" fillId="0" borderId="12" xfId="69" applyFont="1" applyFill="1" applyBorder="1" applyAlignment="1">
      <alignment horizontal="left" vertical="center" wrapText="1"/>
      <protection/>
    </xf>
    <xf numFmtId="184" fontId="58" fillId="0" borderId="25" xfId="73" applyNumberFormat="1" applyFont="1" applyFill="1" applyBorder="1" applyAlignment="1">
      <alignment horizontal="center" vertical="center"/>
      <protection/>
    </xf>
    <xf numFmtId="0" fontId="59" fillId="0" borderId="26" xfId="76" applyFont="1" applyFill="1" applyBorder="1" applyAlignment="1">
      <alignment horizontal="center" vertical="center"/>
      <protection/>
    </xf>
    <xf numFmtId="184" fontId="59" fillId="0" borderId="12" xfId="69" applyNumberFormat="1" applyFont="1" applyBorder="1" applyAlignment="1">
      <alignment horizontal="center" vertical="center" shrinkToFit="1"/>
      <protection/>
    </xf>
    <xf numFmtId="184" fontId="59" fillId="0" borderId="12" xfId="96" applyNumberFormat="1" applyFont="1" applyFill="1" applyBorder="1" applyAlignment="1" applyProtection="1">
      <alignment horizontal="center" vertical="center" shrinkToFit="1"/>
      <protection/>
    </xf>
    <xf numFmtId="179" fontId="59" fillId="0" borderId="12" xfId="69" applyNumberFormat="1" applyFont="1" applyBorder="1" applyAlignment="1">
      <alignment horizontal="center" vertical="center" shrinkToFit="1"/>
      <protection/>
    </xf>
    <xf numFmtId="0" fontId="59" fillId="0" borderId="0" xfId="69" applyFont="1" applyBorder="1" applyAlignment="1">
      <alignment vertical="center"/>
      <protection/>
    </xf>
    <xf numFmtId="182" fontId="59" fillId="0" borderId="0" xfId="69" applyNumberFormat="1" applyFont="1" applyBorder="1" applyAlignment="1">
      <alignment horizontal="center" vertical="center"/>
      <protection/>
    </xf>
    <xf numFmtId="179" fontId="59" fillId="0" borderId="0" xfId="69" applyNumberFormat="1" applyFont="1" applyBorder="1" applyAlignment="1">
      <alignment horizontal="center" vertical="center" wrapText="1"/>
      <protection/>
    </xf>
    <xf numFmtId="181" fontId="58" fillId="0" borderId="0" xfId="69" applyNumberFormat="1" applyFont="1" applyBorder="1" applyAlignment="1">
      <alignment horizontal="center" vertical="center" wrapText="1"/>
      <protection/>
    </xf>
    <xf numFmtId="0" fontId="59" fillId="0" borderId="0" xfId="69" applyFont="1" applyBorder="1" applyAlignment="1">
      <alignment horizontal="justify" vertical="center" wrapText="1"/>
      <protection/>
    </xf>
    <xf numFmtId="181" fontId="59" fillId="0" borderId="0" xfId="69" applyNumberFormat="1" applyFont="1" applyBorder="1" applyAlignment="1">
      <alignment horizontal="center" vertical="center" wrapText="1"/>
      <protection/>
    </xf>
    <xf numFmtId="187" fontId="59" fillId="0" borderId="0" xfId="69" applyNumberFormat="1" applyFont="1" applyBorder="1" applyAlignment="1">
      <alignment horizontal="center" vertical="center"/>
      <protection/>
    </xf>
    <xf numFmtId="181" fontId="0" fillId="0" borderId="0" xfId="54" applyNumberFormat="1">
      <alignment vertical="center"/>
      <protection/>
    </xf>
    <xf numFmtId="0" fontId="57" fillId="0" borderId="18" xfId="62" applyFont="1" applyFill="1" applyBorder="1" applyAlignment="1">
      <alignment horizontal="center" vertical="center"/>
      <protection/>
    </xf>
    <xf numFmtId="0" fontId="57" fillId="0" borderId="18" xfId="62" applyFont="1" applyFill="1" applyBorder="1" applyAlignment="1">
      <alignment horizontal="left" vertical="center"/>
      <protection/>
    </xf>
    <xf numFmtId="180" fontId="58" fillId="0" borderId="18" xfId="62" applyNumberFormat="1" applyFont="1" applyFill="1" applyBorder="1" applyAlignment="1">
      <alignment horizontal="center" vertical="center"/>
      <protection/>
    </xf>
    <xf numFmtId="179" fontId="57" fillId="0" borderId="18" xfId="59" applyNumberFormat="1" applyFont="1" applyFill="1" applyBorder="1" applyAlignment="1">
      <alignment horizontal="center" vertical="center"/>
      <protection/>
    </xf>
    <xf numFmtId="0" fontId="58" fillId="0" borderId="18" xfId="62" applyFont="1" applyFill="1" applyBorder="1" applyAlignment="1">
      <alignment horizontal="center" vertical="center"/>
      <protection/>
    </xf>
    <xf numFmtId="0" fontId="58" fillId="0" borderId="25" xfId="62" applyFont="1" applyFill="1" applyBorder="1" applyAlignment="1">
      <alignment horizontal="left" vertical="center"/>
      <protection/>
    </xf>
    <xf numFmtId="0" fontId="57" fillId="0" borderId="18" xfId="62" applyFont="1" applyFill="1" applyBorder="1" applyAlignment="1">
      <alignment horizontal="left" vertical="center" indent="1"/>
      <protection/>
    </xf>
    <xf numFmtId="0" fontId="58" fillId="0" borderId="14" xfId="62" applyFont="1" applyFill="1" applyBorder="1" applyAlignment="1">
      <alignment horizontal="left" vertical="center"/>
      <protection/>
    </xf>
    <xf numFmtId="0" fontId="0" fillId="0" borderId="12" xfId="54" applyBorder="1" applyAlignment="1">
      <alignment horizontal="center" vertical="center"/>
      <protection/>
    </xf>
    <xf numFmtId="0" fontId="0" fillId="0" borderId="0" xfId="55" applyFont="1">
      <alignment vertical="center"/>
      <protection/>
    </xf>
    <xf numFmtId="182" fontId="0" fillId="0" borderId="12" xfId="54" applyNumberFormat="1" applyBorder="1" applyAlignment="1">
      <alignment horizontal="center" vertical="center"/>
      <protection/>
    </xf>
    <xf numFmtId="0" fontId="57" fillId="0" borderId="24" xfId="62" applyFont="1" applyFill="1" applyBorder="1" applyAlignment="1">
      <alignment horizontal="center" vertical="center"/>
      <protection/>
    </xf>
    <xf numFmtId="0" fontId="57" fillId="0" borderId="24" xfId="62" applyFont="1" applyFill="1" applyBorder="1" applyAlignment="1">
      <alignment horizontal="left" vertical="center"/>
      <protection/>
    </xf>
    <xf numFmtId="180" fontId="58" fillId="0" borderId="16" xfId="62" applyNumberFormat="1" applyFont="1" applyFill="1" applyBorder="1" applyAlignment="1">
      <alignment horizontal="center" vertical="center"/>
      <protection/>
    </xf>
    <xf numFmtId="182" fontId="0" fillId="0" borderId="12" xfId="54" applyNumberFormat="1" applyFill="1" applyBorder="1" applyAlignment="1" applyProtection="1">
      <alignment horizontal="center" vertical="center"/>
      <protection/>
    </xf>
    <xf numFmtId="180" fontId="58" fillId="0" borderId="12" xfId="62" applyNumberFormat="1" applyFont="1" applyFill="1" applyBorder="1" applyAlignment="1">
      <alignment horizontal="center" vertical="center"/>
      <protection/>
    </xf>
    <xf numFmtId="0" fontId="58" fillId="0" borderId="12" xfId="62" applyNumberFormat="1" applyFont="1" applyFill="1" applyBorder="1" applyAlignment="1">
      <alignment horizontal="center" vertical="center"/>
      <protection/>
    </xf>
    <xf numFmtId="180" fontId="0" fillId="0" borderId="12" xfId="54" applyNumberFormat="1" applyBorder="1" applyAlignment="1">
      <alignment horizontal="center" vertical="center"/>
      <protection/>
    </xf>
    <xf numFmtId="3" fontId="0" fillId="0" borderId="12" xfId="54" applyNumberFormat="1" applyBorder="1">
      <alignment vertical="center"/>
      <protection/>
    </xf>
    <xf numFmtId="4" fontId="58" fillId="0" borderId="12" xfId="62" applyNumberFormat="1" applyFont="1" applyFill="1" applyBorder="1" applyAlignment="1">
      <alignment horizontal="center" vertical="center"/>
      <protection/>
    </xf>
    <xf numFmtId="184" fontId="58" fillId="0" borderId="12" xfId="62" applyNumberFormat="1" applyFont="1" applyFill="1" applyBorder="1" applyAlignment="1">
      <alignment horizontal="center" vertical="center"/>
      <protection/>
    </xf>
    <xf numFmtId="180" fontId="62" fillId="0" borderId="12" xfId="62" applyNumberFormat="1" applyFont="1" applyBorder="1" applyAlignment="1">
      <alignment horizontal="center"/>
      <protection/>
    </xf>
    <xf numFmtId="3" fontId="62" fillId="0" borderId="12" xfId="62" applyNumberFormat="1" applyFont="1" applyBorder="1">
      <alignment/>
      <protection/>
    </xf>
    <xf numFmtId="179" fontId="62" fillId="0" borderId="12" xfId="62" applyNumberFormat="1" applyFont="1" applyBorder="1">
      <alignment/>
      <protection/>
    </xf>
    <xf numFmtId="180" fontId="59" fillId="0" borderId="12" xfId="62" applyNumberFormat="1" applyFont="1" applyFill="1" applyBorder="1" applyAlignment="1">
      <alignment horizontal="center" vertical="center"/>
      <protection/>
    </xf>
    <xf numFmtId="182" fontId="0" fillId="0" borderId="12" xfId="54" applyNumberFormat="1" applyBorder="1" applyAlignment="1">
      <alignment horizontal="center" vertical="center" wrapText="1"/>
      <protection/>
    </xf>
    <xf numFmtId="184" fontId="17" fillId="0" borderId="30" xfId="54" applyNumberFormat="1" applyFont="1" applyFill="1" applyBorder="1" applyAlignment="1" applyProtection="1">
      <alignment horizontal="center" vertical="center"/>
      <protection/>
    </xf>
    <xf numFmtId="179" fontId="17" fillId="0" borderId="32" xfId="54" applyNumberFormat="1" applyFont="1" applyFill="1" applyBorder="1" applyAlignment="1" applyProtection="1">
      <alignment horizontal="center" vertical="center"/>
      <protection/>
    </xf>
    <xf numFmtId="184" fontId="0" fillId="0" borderId="18" xfId="54" applyNumberFormat="1" applyFont="1" applyFill="1" applyBorder="1" applyAlignment="1" applyProtection="1">
      <alignment horizontal="center" vertical="center"/>
      <protection/>
    </xf>
    <xf numFmtId="184" fontId="17" fillId="0" borderId="34" xfId="54" applyNumberFormat="1" applyFont="1" applyFill="1" applyBorder="1" applyAlignment="1" applyProtection="1">
      <alignment horizontal="center" vertical="center"/>
      <protection/>
    </xf>
    <xf numFmtId="184" fontId="0" fillId="0" borderId="20" xfId="54" applyNumberFormat="1" applyFont="1" applyFill="1" applyBorder="1" applyAlignment="1" applyProtection="1">
      <alignment horizontal="center" vertical="center"/>
      <protection/>
    </xf>
    <xf numFmtId="0" fontId="17" fillId="0" borderId="24" xfId="54" applyNumberFormat="1" applyFont="1" applyFill="1" applyBorder="1" applyAlignment="1" applyProtection="1">
      <alignment vertical="center"/>
      <protection/>
    </xf>
    <xf numFmtId="0" fontId="17" fillId="0" borderId="39" xfId="54" applyNumberFormat="1" applyFont="1" applyFill="1" applyBorder="1" applyAlignment="1" applyProtection="1">
      <alignment vertical="center"/>
      <protection/>
    </xf>
    <xf numFmtId="184" fontId="17" fillId="0" borderId="20" xfId="54" applyNumberFormat="1" applyFont="1" applyFill="1" applyBorder="1" applyAlignment="1" applyProtection="1">
      <alignment horizontal="center" vertical="center"/>
      <protection/>
    </xf>
    <xf numFmtId="184" fontId="0" fillId="0" borderId="0" xfId="54" applyNumberFormat="1" applyAlignment="1">
      <alignment horizontal="center" vertical="center"/>
      <protection/>
    </xf>
    <xf numFmtId="184" fontId="58" fillId="0" borderId="40" xfId="73" applyNumberFormat="1" applyFont="1" applyFill="1" applyBorder="1" applyAlignment="1">
      <alignment horizontal="center" vertical="center" wrapText="1"/>
      <protection/>
    </xf>
    <xf numFmtId="184" fontId="0" fillId="0" borderId="14" xfId="54" applyNumberFormat="1" applyFill="1" applyBorder="1" applyAlignment="1">
      <alignment horizontal="center" vertical="center"/>
      <protection/>
    </xf>
    <xf numFmtId="184" fontId="58" fillId="0" borderId="14" xfId="73" applyNumberFormat="1" applyFont="1" applyFill="1" applyBorder="1" applyAlignment="1">
      <alignment horizontal="center" vertical="center" wrapText="1"/>
      <protection/>
    </xf>
    <xf numFmtId="0" fontId="59" fillId="0" borderId="12" xfId="73" applyFont="1" applyFill="1" applyBorder="1" applyAlignment="1">
      <alignment horizontal="center" wrapText="1"/>
      <protection/>
    </xf>
    <xf numFmtId="184" fontId="59" fillId="0" borderId="14" xfId="73" applyNumberFormat="1" applyFont="1" applyFill="1" applyBorder="1" applyAlignment="1">
      <alignment horizontal="center" vertical="center" wrapText="1"/>
      <protection/>
    </xf>
    <xf numFmtId="184" fontId="0" fillId="0" borderId="0" xfId="54" applyNumberFormat="1" applyFont="1">
      <alignment vertical="center"/>
      <protection/>
    </xf>
    <xf numFmtId="0" fontId="67" fillId="0" borderId="12"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right"/>
    </xf>
    <xf numFmtId="0" fontId="9" fillId="0" borderId="22" xfId="0" applyFont="1" applyFill="1" applyBorder="1" applyAlignment="1">
      <alignment vertical="center"/>
    </xf>
    <xf numFmtId="0" fontId="9" fillId="0" borderId="0" xfId="0" applyFont="1" applyAlignment="1">
      <alignment horizontal="right" vertical="center"/>
    </xf>
    <xf numFmtId="0" fontId="9" fillId="0" borderId="12" xfId="0" applyNumberFormat="1" applyFont="1" applyFill="1" applyBorder="1" applyAlignment="1" applyProtection="1">
      <alignment horizontal="center" vertical="center" wrapText="1"/>
      <protection/>
    </xf>
    <xf numFmtId="0" fontId="9" fillId="25" borderId="12" xfId="0" applyFont="1" applyFill="1" applyBorder="1" applyAlignment="1">
      <alignment horizontal="center" vertical="center" wrapText="1"/>
    </xf>
    <xf numFmtId="49" fontId="9" fillId="0" borderId="12" xfId="0" applyNumberFormat="1" applyFont="1" applyFill="1" applyBorder="1" applyAlignment="1">
      <alignment horizontal="left" vertical="center" wrapText="1"/>
    </xf>
    <xf numFmtId="49" fontId="9"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xf>
    <xf numFmtId="4" fontId="9" fillId="0" borderId="12" xfId="0" applyNumberFormat="1" applyFont="1" applyFill="1" applyBorder="1" applyAlignment="1">
      <alignment vertical="center"/>
    </xf>
    <xf numFmtId="0" fontId="9" fillId="0" borderId="0" xfId="0" applyFont="1" applyFill="1" applyAlignment="1">
      <alignment vertical="center"/>
    </xf>
    <xf numFmtId="0" fontId="3" fillId="0" borderId="0" xfId="72" applyFont="1" applyFill="1" applyAlignment="1">
      <alignment/>
      <protection/>
    </xf>
    <xf numFmtId="0" fontId="65" fillId="0" borderId="0" xfId="71" applyFont="1" applyAlignment="1">
      <alignment horizontal="center" vertical="center"/>
      <protection/>
    </xf>
    <xf numFmtId="0" fontId="48" fillId="0" borderId="0" xfId="71">
      <alignment vertical="center"/>
      <protection/>
    </xf>
    <xf numFmtId="0" fontId="48" fillId="0" borderId="0" xfId="71" applyAlignment="1">
      <alignment horizontal="right" vertical="center"/>
      <protection/>
    </xf>
    <xf numFmtId="49" fontId="68" fillId="0" borderId="12" xfId="71" applyNumberFormat="1" applyFont="1" applyBorder="1" applyAlignment="1">
      <alignment horizontal="center" vertical="center"/>
      <protection/>
    </xf>
    <xf numFmtId="0" fontId="68" fillId="0" borderId="12" xfId="71" applyFont="1" applyBorder="1" applyAlignment="1">
      <alignment horizontal="center" vertical="center"/>
      <protection/>
    </xf>
    <xf numFmtId="0" fontId="9" fillId="0" borderId="12" xfId="71" applyNumberFormat="1" applyFont="1" applyFill="1" applyBorder="1" applyAlignment="1">
      <alignment horizontal="left" vertical="center"/>
      <protection/>
    </xf>
    <xf numFmtId="49" fontId="9" fillId="0" borderId="12" xfId="71" applyNumberFormat="1" applyFont="1" applyFill="1" applyBorder="1" applyAlignment="1">
      <alignment horizontal="left" vertical="center"/>
      <protection/>
    </xf>
    <xf numFmtId="179" fontId="9" fillId="0" borderId="12" xfId="71" applyNumberFormat="1" applyFont="1" applyFill="1" applyBorder="1" applyAlignment="1">
      <alignment horizontal="right" vertical="center"/>
      <protection/>
    </xf>
    <xf numFmtId="0" fontId="48" fillId="0" borderId="0" xfId="71" applyFill="1">
      <alignment vertical="center"/>
      <protection/>
    </xf>
    <xf numFmtId="0" fontId="9" fillId="0" borderId="0" xfId="71" applyFont="1">
      <alignment vertical="center"/>
      <protection/>
    </xf>
    <xf numFmtId="0" fontId="9" fillId="0" borderId="0" xfId="52" applyFont="1" applyAlignment="1">
      <alignment horizontal="center" vertical="center"/>
      <protection/>
    </xf>
    <xf numFmtId="0" fontId="9" fillId="0" borderId="0" xfId="52" applyFont="1" applyAlignment="1">
      <alignment vertical="center"/>
      <protection/>
    </xf>
    <xf numFmtId="0" fontId="9" fillId="0" borderId="22" xfId="52" applyFont="1" applyFill="1" applyBorder="1" applyAlignment="1">
      <alignment vertical="center"/>
      <protection/>
    </xf>
    <xf numFmtId="0" fontId="9" fillId="0" borderId="22" xfId="52" applyFont="1" applyBorder="1" applyAlignment="1">
      <alignment vertical="center"/>
      <protection/>
    </xf>
    <xf numFmtId="0" fontId="9" fillId="0" borderId="0" xfId="52" applyFont="1" applyFill="1" applyAlignment="1">
      <alignment horizontal="center" vertical="center"/>
      <protection/>
    </xf>
    <xf numFmtId="0" fontId="9" fillId="0" borderId="22" xfId="52" applyFont="1" applyBorder="1" applyAlignment="1">
      <alignment horizontal="center" vertical="center"/>
      <protection/>
    </xf>
    <xf numFmtId="0" fontId="9" fillId="0" borderId="22" xfId="52" applyFont="1" applyBorder="1" applyAlignment="1">
      <alignment horizontal="right" vertical="center"/>
      <protection/>
    </xf>
    <xf numFmtId="0" fontId="9" fillId="0" borderId="12" xfId="52" applyFont="1" applyBorder="1" applyAlignment="1">
      <alignment horizontal="center" vertical="center" wrapText="1"/>
      <protection/>
    </xf>
    <xf numFmtId="49" fontId="9" fillId="0" borderId="12" xfId="52" applyNumberFormat="1" applyFont="1" applyFill="1" applyBorder="1" applyAlignment="1">
      <alignment horizontal="center" vertical="center" wrapText="1"/>
      <protection/>
    </xf>
    <xf numFmtId="49" fontId="9" fillId="0" borderId="12" xfId="52" applyNumberFormat="1" applyFont="1" applyFill="1" applyBorder="1" applyAlignment="1">
      <alignment horizontal="left" vertical="center" wrapText="1"/>
      <protection/>
    </xf>
    <xf numFmtId="49" fontId="9" fillId="0" borderId="14" xfId="52" applyNumberFormat="1" applyFont="1" applyFill="1" applyBorder="1" applyAlignment="1">
      <alignment horizontal="left" vertical="center" wrapText="1"/>
      <protection/>
    </xf>
    <xf numFmtId="188" fontId="9" fillId="0" borderId="12" xfId="52" applyNumberFormat="1" applyFont="1" applyFill="1" applyBorder="1" applyAlignment="1">
      <alignment horizontal="right" vertical="center" wrapText="1"/>
      <protection/>
    </xf>
    <xf numFmtId="0" fontId="9" fillId="0" borderId="0" xfId="52" applyFont="1" applyFill="1" applyAlignment="1">
      <alignment vertical="center"/>
      <protection/>
    </xf>
    <xf numFmtId="188" fontId="9" fillId="0" borderId="12" xfId="52" applyNumberFormat="1" applyFont="1" applyFill="1" applyBorder="1" applyAlignment="1">
      <alignment horizontal="center" vertical="center" wrapText="1"/>
      <protection/>
    </xf>
    <xf numFmtId="188" fontId="9" fillId="0" borderId="12" xfId="52" applyNumberFormat="1" applyFont="1" applyFill="1" applyBorder="1" applyAlignment="1">
      <alignment horizontal="left" vertical="center" wrapText="1"/>
      <protection/>
    </xf>
    <xf numFmtId="0" fontId="3" fillId="0" borderId="0" xfId="72" applyFont="1" applyFill="1" applyAlignment="1">
      <alignment/>
      <protection/>
    </xf>
    <xf numFmtId="0" fontId="69" fillId="0" borderId="22" xfId="75" applyFont="1" applyBorder="1" applyAlignment="1">
      <alignment horizontal="center" vertical="center"/>
      <protection/>
    </xf>
    <xf numFmtId="0" fontId="1" fillId="0" borderId="22" xfId="75" applyFont="1" applyBorder="1" applyAlignment="1">
      <alignment horizontal="center" vertical="center"/>
      <protection/>
    </xf>
    <xf numFmtId="0" fontId="24" fillId="26" borderId="12" xfId="75" applyFont="1" applyFill="1" applyBorder="1" applyAlignment="1">
      <alignment horizontal="center" vertical="center" wrapText="1" shrinkToFit="1"/>
      <protection/>
    </xf>
    <xf numFmtId="0" fontId="3" fillId="0" borderId="0" xfId="0" applyFont="1" applyAlignment="1">
      <alignment vertical="center"/>
    </xf>
    <xf numFmtId="4" fontId="67" fillId="0" borderId="41" xfId="75" applyNumberFormat="1" applyFont="1" applyFill="1" applyBorder="1" applyAlignment="1">
      <alignment horizontal="right" vertical="center" shrinkToFit="1"/>
      <protection/>
    </xf>
    <xf numFmtId="0" fontId="0" fillId="0" borderId="0" xfId="0" applyFill="1" applyAlignment="1">
      <alignment vertical="center" wrapText="1"/>
    </xf>
    <xf numFmtId="0" fontId="3" fillId="0" borderId="0" xfId="72" applyFont="1" applyFill="1" applyAlignment="1">
      <alignment/>
      <protection/>
    </xf>
    <xf numFmtId="0" fontId="0" fillId="0" borderId="0" xfId="0" applyAlignment="1">
      <alignment horizontal="right"/>
    </xf>
    <xf numFmtId="0" fontId="0" fillId="0" borderId="22" xfId="0" applyFill="1" applyBorder="1" applyAlignment="1">
      <alignment vertical="center"/>
    </xf>
    <xf numFmtId="0" fontId="0" fillId="0" borderId="0" xfId="0" applyAlignment="1">
      <alignment horizontal="right" vertical="center"/>
    </xf>
    <xf numFmtId="0" fontId="0" fillId="0" borderId="12" xfId="0" applyNumberFormat="1" applyFont="1" applyFill="1" applyBorder="1" applyAlignment="1" applyProtection="1">
      <alignment horizontal="center" vertical="center" wrapText="1"/>
      <protection/>
    </xf>
    <xf numFmtId="0" fontId="67" fillId="0" borderId="12" xfId="0" applyFont="1" applyBorder="1" applyAlignment="1">
      <alignment horizontal="center" vertical="center" wrapText="1"/>
    </xf>
    <xf numFmtId="0" fontId="0" fillId="25" borderId="12" xfId="0" applyFill="1" applyBorder="1" applyAlignment="1">
      <alignment horizontal="center" vertical="center" wrapText="1"/>
    </xf>
    <xf numFmtId="49" fontId="0" fillId="0" borderId="12" xfId="0" applyNumberFormat="1" applyFill="1" applyBorder="1" applyAlignment="1">
      <alignment horizontal="left" vertical="center" wrapText="1"/>
    </xf>
    <xf numFmtId="49" fontId="0" fillId="0" borderId="12" xfId="0" applyNumberFormat="1" applyFill="1" applyBorder="1" applyAlignment="1">
      <alignment horizontal="center" vertical="center" wrapText="1"/>
    </xf>
    <xf numFmtId="0" fontId="0" fillId="0" borderId="0" xfId="0" applyFill="1" applyAlignment="1">
      <alignment vertical="center"/>
    </xf>
    <xf numFmtId="4" fontId="9" fillId="0" borderId="12" xfId="0" applyNumberFormat="1" applyFont="1" applyFill="1" applyBorder="1" applyAlignment="1">
      <alignment horizontal="right" vertical="center" wrapText="1"/>
    </xf>
    <xf numFmtId="4" fontId="9" fillId="0" borderId="12" xfId="0" applyNumberFormat="1" applyFont="1" applyFill="1" applyBorder="1" applyAlignment="1">
      <alignment vertical="center"/>
    </xf>
    <xf numFmtId="49" fontId="3" fillId="0" borderId="12"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0" fillId="0" borderId="0" xfId="0" applyAlignment="1">
      <alignment/>
    </xf>
    <xf numFmtId="49" fontId="48" fillId="0" borderId="22" xfId="0" applyNumberFormat="1" applyFont="1" applyFill="1" applyBorder="1" applyAlignment="1">
      <alignment vertical="center"/>
    </xf>
    <xf numFmtId="0" fontId="9" fillId="0" borderId="22" xfId="0" applyFont="1" applyBorder="1" applyAlignment="1">
      <alignment vertical="center"/>
    </xf>
    <xf numFmtId="0" fontId="68" fillId="0" borderId="22" xfId="0" applyFont="1" applyBorder="1" applyAlignment="1">
      <alignment vertical="center"/>
    </xf>
    <xf numFmtId="0" fontId="48" fillId="0" borderId="0" xfId="0" applyFont="1" applyAlignment="1">
      <alignment horizontal="right" vertical="center"/>
    </xf>
    <xf numFmtId="0" fontId="68" fillId="0" borderId="12" xfId="0" applyFont="1" applyBorder="1" applyAlignment="1">
      <alignment horizontal="center" vertical="center" wrapText="1"/>
    </xf>
    <xf numFmtId="4" fontId="68" fillId="0" borderId="12" xfId="0" applyNumberFormat="1" applyFont="1" applyFill="1" applyBorder="1" applyAlignment="1">
      <alignment horizontal="center" vertical="center" wrapText="1"/>
    </xf>
    <xf numFmtId="0" fontId="0" fillId="0" borderId="0" xfId="0" applyFill="1" applyAlignment="1">
      <alignment/>
    </xf>
    <xf numFmtId="0" fontId="3" fillId="0" borderId="0" xfId="72" applyFont="1" applyFill="1" applyAlignment="1">
      <alignment/>
      <protection/>
    </xf>
    <xf numFmtId="1" fontId="6"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0" fontId="12" fillId="0" borderId="22" xfId="72" applyFont="1" applyBorder="1" applyAlignment="1">
      <alignment horizontal="center"/>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6" xfId="72" applyFont="1" applyBorder="1" applyAlignment="1">
      <alignment horizontal="center" vertical="center" wrapText="1"/>
      <protection/>
    </xf>
    <xf numFmtId="0" fontId="3" fillId="0" borderId="17" xfId="0" applyFont="1" applyBorder="1" applyAlignment="1">
      <alignment horizontal="center" vertical="center" wrapText="1"/>
    </xf>
    <xf numFmtId="0" fontId="0" fillId="0" borderId="12" xfId="72" applyFont="1" applyBorder="1" applyAlignment="1">
      <alignment horizontal="center" vertical="center" wrapText="1"/>
      <protection/>
    </xf>
    <xf numFmtId="0" fontId="0" fillId="0" borderId="12" xfId="0" applyFont="1" applyBorder="1" applyAlignment="1">
      <alignment horizontal="center" vertical="center"/>
    </xf>
    <xf numFmtId="179" fontId="0" fillId="0" borderId="12" xfId="72" applyNumberFormat="1" applyFont="1" applyBorder="1" applyAlignment="1">
      <alignment horizontal="center" vertical="center" wrapText="1"/>
      <protection/>
    </xf>
    <xf numFmtId="0" fontId="3" fillId="0" borderId="12" xfId="72" applyFont="1" applyBorder="1" applyAlignment="1">
      <alignment horizontal="center" vertical="center" wrapText="1"/>
      <protection/>
    </xf>
    <xf numFmtId="0" fontId="3" fillId="0" borderId="12" xfId="0" applyFont="1" applyBorder="1" applyAlignment="1">
      <alignment horizontal="center" vertical="center"/>
    </xf>
    <xf numFmtId="179" fontId="0" fillId="0" borderId="16" xfId="72" applyNumberFormat="1" applyFont="1" applyBorder="1" applyAlignment="1">
      <alignment horizontal="center" vertical="center" wrapText="1"/>
      <protection/>
    </xf>
    <xf numFmtId="179" fontId="0" fillId="0" borderId="17" xfId="72" applyNumberFormat="1" applyFont="1" applyBorder="1" applyAlignment="1">
      <alignment horizontal="center" vertical="center" wrapText="1"/>
      <protection/>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Alignment="1">
      <alignment horizontal="center" vertical="center"/>
    </xf>
    <xf numFmtId="0" fontId="0" fillId="0" borderId="14" xfId="57" applyFont="1" applyBorder="1" applyAlignment="1">
      <alignment horizontal="center" vertical="center"/>
      <protection/>
    </xf>
    <xf numFmtId="0" fontId="0" fillId="0" borderId="38" xfId="57" applyFont="1" applyBorder="1" applyAlignment="1">
      <alignment horizontal="center" vertical="center"/>
      <protection/>
    </xf>
    <xf numFmtId="0" fontId="11" fillId="0" borderId="22" xfId="72" applyFont="1" applyBorder="1" applyAlignment="1">
      <alignment horizontal="center"/>
      <protection/>
    </xf>
    <xf numFmtId="0" fontId="0" fillId="0" borderId="16" xfId="72" applyFont="1" applyBorder="1" applyAlignment="1">
      <alignment horizontal="center" vertical="center"/>
      <protection/>
    </xf>
    <xf numFmtId="0" fontId="0" fillId="0" borderId="17" xfId="72" applyFont="1" applyBorder="1" applyAlignment="1">
      <alignment horizontal="center" vertical="center"/>
      <protection/>
    </xf>
    <xf numFmtId="0" fontId="0" fillId="0" borderId="16" xfId="72" applyFont="1" applyBorder="1" applyAlignment="1">
      <alignment horizontal="center" vertical="center" wrapText="1"/>
      <protection/>
    </xf>
    <xf numFmtId="0" fontId="0" fillId="0" borderId="17" xfId="72" applyFont="1" applyBorder="1" applyAlignment="1">
      <alignment horizontal="center" vertical="center" wrapText="1"/>
      <protection/>
    </xf>
    <xf numFmtId="0" fontId="18" fillId="0" borderId="0" xfId="57" applyFont="1" applyAlignment="1">
      <alignment horizontal="center"/>
      <protection/>
    </xf>
    <xf numFmtId="0" fontId="19" fillId="0" borderId="0" xfId="57" applyFont="1" applyAlignment="1">
      <alignment horizontal="center"/>
      <protection/>
    </xf>
    <xf numFmtId="0" fontId="0" fillId="0" borderId="12" xfId="57" applyFont="1" applyBorder="1" applyAlignment="1">
      <alignment horizontal="center" vertical="center"/>
      <protection/>
    </xf>
    <xf numFmtId="0" fontId="6" fillId="0" borderId="0" xfId="72" applyFont="1" applyAlignment="1" applyProtection="1">
      <alignment horizontal="center"/>
      <protection locked="0"/>
    </xf>
    <xf numFmtId="0" fontId="6" fillId="0" borderId="0" xfId="0" applyFont="1" applyAlignment="1">
      <alignment horizontal="center" vertical="center"/>
    </xf>
    <xf numFmtId="0" fontId="18" fillId="0" borderId="0" xfId="58" applyFont="1" applyAlignment="1">
      <alignment horizontal="center"/>
      <protection/>
    </xf>
    <xf numFmtId="0" fontId="19" fillId="0" borderId="0" xfId="58" applyFont="1" applyAlignment="1">
      <alignment horizontal="center"/>
      <protection/>
    </xf>
    <xf numFmtId="0" fontId="0" fillId="0" borderId="12" xfId="58" applyFont="1" applyBorder="1" applyAlignment="1">
      <alignment horizontal="center" vertical="center"/>
      <protection/>
    </xf>
    <xf numFmtId="0" fontId="15" fillId="0" borderId="0" xfId="70" applyFont="1" applyFill="1" applyBorder="1" applyAlignment="1">
      <alignment horizontal="center" vertical="center"/>
      <protection/>
    </xf>
    <xf numFmtId="0" fontId="12" fillId="0" borderId="22" xfId="72" applyFont="1" applyBorder="1" applyAlignment="1">
      <alignment horizontal="right"/>
      <protection/>
    </xf>
    <xf numFmtId="0" fontId="3" fillId="0" borderId="22" xfId="72" applyFont="1" applyBorder="1" applyAlignment="1">
      <alignment horizontal="right"/>
      <protection/>
    </xf>
    <xf numFmtId="179" fontId="0" fillId="0" borderId="14" xfId="72" applyNumberFormat="1" applyFont="1" applyBorder="1" applyAlignment="1">
      <alignment horizontal="center" vertical="center" wrapText="1"/>
      <protection/>
    </xf>
    <xf numFmtId="179" fontId="0" fillId="0" borderId="38" xfId="72" applyNumberFormat="1" applyFont="1" applyBorder="1" applyAlignment="1">
      <alignment horizontal="center" vertical="center" wrapText="1"/>
      <protection/>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49" fillId="0" borderId="0" xfId="66" applyFont="1" applyAlignment="1" applyProtection="1">
      <alignment horizontal="center" vertical="center"/>
      <protection/>
    </xf>
    <xf numFmtId="0" fontId="74" fillId="0" borderId="12" xfId="66" applyFont="1" applyBorder="1" applyAlignment="1" applyProtection="1">
      <alignment horizontal="center" vertical="center"/>
      <protection/>
    </xf>
    <xf numFmtId="0" fontId="0" fillId="0" borderId="0" xfId="66" applyFont="1" applyAlignment="1" applyProtection="1">
      <alignment horizontal="left" vertical="center" wrapText="1"/>
      <protection/>
    </xf>
    <xf numFmtId="0" fontId="49" fillId="0" borderId="0" xfId="67" applyFont="1" applyAlignment="1" applyProtection="1">
      <alignment horizontal="center" vertical="center"/>
      <protection/>
    </xf>
    <xf numFmtId="0" fontId="0" fillId="0" borderId="12" xfId="67" applyFont="1" applyBorder="1" applyAlignment="1" applyProtection="1">
      <alignment horizontal="center" vertical="center"/>
      <protection/>
    </xf>
    <xf numFmtId="0" fontId="0" fillId="0" borderId="0" xfId="67" applyFont="1" applyAlignment="1" applyProtection="1">
      <alignment horizontal="left" vertical="center" wrapText="1"/>
      <protection/>
    </xf>
    <xf numFmtId="0" fontId="56" fillId="0" borderId="0" xfId="73" applyFont="1" applyBorder="1" applyAlignment="1">
      <alignment horizontal="center" vertical="center"/>
      <protection/>
    </xf>
    <xf numFmtId="0" fontId="57" fillId="0" borderId="22" xfId="73" applyFont="1" applyBorder="1" applyAlignment="1">
      <alignment horizontal="right" vertical="center"/>
      <protection/>
    </xf>
    <xf numFmtId="0" fontId="0" fillId="0" borderId="22" xfId="54" applyBorder="1" applyAlignment="1">
      <alignment horizontal="right" vertical="center"/>
      <protection/>
    </xf>
    <xf numFmtId="0" fontId="0" fillId="0" borderId="21" xfId="54" applyBorder="1" applyAlignment="1">
      <alignment vertical="center"/>
      <protection/>
    </xf>
    <xf numFmtId="0" fontId="0" fillId="0" borderId="0" xfId="54" applyAlignment="1">
      <alignment horizontal="left" vertical="center" wrapText="1"/>
      <protection/>
    </xf>
    <xf numFmtId="0" fontId="0" fillId="0" borderId="0" xfId="54" applyAlignment="1">
      <alignment horizontal="left" vertical="center"/>
      <protection/>
    </xf>
    <xf numFmtId="0" fontId="58" fillId="0" borderId="24" xfId="76" applyFont="1" applyFill="1" applyBorder="1" applyAlignment="1">
      <alignment horizontal="center" vertical="center" wrapText="1"/>
      <protection/>
    </xf>
    <xf numFmtId="0" fontId="0" fillId="0" borderId="42" xfId="54" applyBorder="1" applyAlignment="1">
      <alignment vertical="center" wrapText="1"/>
      <protection/>
    </xf>
    <xf numFmtId="0" fontId="58" fillId="0" borderId="24" xfId="76" applyFont="1" applyFill="1" applyBorder="1" applyAlignment="1">
      <alignment horizontal="center" vertical="center"/>
      <protection/>
    </xf>
    <xf numFmtId="0" fontId="0" fillId="0" borderId="42" xfId="54" applyBorder="1">
      <alignment vertical="center"/>
      <protection/>
    </xf>
    <xf numFmtId="0" fontId="56" fillId="0" borderId="0" xfId="76" applyFont="1" applyBorder="1" applyAlignment="1">
      <alignment horizontal="center" vertical="center"/>
      <protection/>
    </xf>
    <xf numFmtId="185" fontId="57" fillId="0" borderId="23" xfId="73" applyNumberFormat="1" applyFont="1" applyBorder="1" applyAlignment="1">
      <alignment horizontal="center" vertical="center"/>
      <protection/>
    </xf>
    <xf numFmtId="0" fontId="58" fillId="0" borderId="22" xfId="73" applyFont="1" applyBorder="1" applyAlignment="1">
      <alignment horizontal="right" vertical="center"/>
      <protection/>
    </xf>
    <xf numFmtId="0" fontId="0" fillId="0" borderId="19" xfId="54" applyBorder="1">
      <alignment vertical="center"/>
      <protection/>
    </xf>
    <xf numFmtId="0" fontId="58" fillId="0" borderId="42" xfId="76" applyFont="1" applyFill="1" applyBorder="1" applyAlignment="1">
      <alignment horizontal="center" vertical="center"/>
      <protection/>
    </xf>
    <xf numFmtId="0" fontId="58" fillId="0" borderId="19" xfId="76" applyFont="1" applyFill="1" applyBorder="1" applyAlignment="1">
      <alignment horizontal="center" vertical="center"/>
      <protection/>
    </xf>
    <xf numFmtId="0" fontId="61" fillId="0" borderId="0" xfId="69" applyFont="1" applyAlignment="1">
      <alignment horizontal="center" vertical="center"/>
      <protection/>
    </xf>
    <xf numFmtId="182" fontId="58" fillId="0" borderId="0" xfId="69" applyNumberFormat="1" applyFont="1" applyBorder="1" applyAlignment="1">
      <alignment horizontal="left" vertical="center"/>
      <protection/>
    </xf>
    <xf numFmtId="0" fontId="58" fillId="0" borderId="0" xfId="69" applyFont="1" applyBorder="1" applyAlignment="1">
      <alignment horizontal="left" vertical="center"/>
      <protection/>
    </xf>
    <xf numFmtId="185" fontId="58" fillId="0" borderId="0" xfId="69" applyNumberFormat="1" applyFont="1" applyBorder="1" applyAlignment="1">
      <alignment horizontal="center" vertical="center"/>
      <protection/>
    </xf>
    <xf numFmtId="182" fontId="58" fillId="0" borderId="0" xfId="69" applyNumberFormat="1" applyFont="1" applyBorder="1" applyAlignment="1">
      <alignment horizontal="right" vertical="center"/>
      <protection/>
    </xf>
    <xf numFmtId="0" fontId="58" fillId="0" borderId="0" xfId="69" applyFont="1" applyBorder="1" applyAlignment="1">
      <alignment horizontal="right" vertical="center"/>
      <protection/>
    </xf>
    <xf numFmtId="0" fontId="57" fillId="0" borderId="12" xfId="62" applyFont="1" applyFill="1" applyBorder="1" applyAlignment="1">
      <alignment horizontal="center" vertical="center" wrapText="1"/>
      <protection/>
    </xf>
    <xf numFmtId="0" fontId="57" fillId="0" borderId="12" xfId="62" applyFont="1" applyFill="1" applyBorder="1" applyAlignment="1">
      <alignment horizontal="center" vertical="center"/>
      <protection/>
    </xf>
    <xf numFmtId="0" fontId="58" fillId="0" borderId="12" xfId="62" applyFont="1" applyBorder="1" applyAlignment="1">
      <alignment horizontal="center" vertical="center"/>
      <protection/>
    </xf>
    <xf numFmtId="0" fontId="58" fillId="0" borderId="12" xfId="76" applyFont="1" applyFill="1" applyBorder="1" applyAlignment="1">
      <alignment horizontal="center" vertical="center" wrapText="1"/>
      <protection/>
    </xf>
    <xf numFmtId="0" fontId="56" fillId="0" borderId="0" xfId="62" applyFont="1" applyFill="1" applyBorder="1" applyAlignment="1">
      <alignment horizontal="center" vertical="center"/>
      <protection/>
    </xf>
    <xf numFmtId="0" fontId="61" fillId="0" borderId="0" xfId="62" applyFont="1" applyAlignment="1">
      <alignment horizontal="center" vertical="center"/>
      <protection/>
    </xf>
    <xf numFmtId="31" fontId="57" fillId="0" borderId="0" xfId="62" applyNumberFormat="1" applyFont="1" applyFill="1" applyBorder="1" applyAlignment="1">
      <alignment horizontal="center" vertical="center"/>
      <protection/>
    </xf>
    <xf numFmtId="0" fontId="57" fillId="0" borderId="25" xfId="62" applyFont="1" applyFill="1" applyBorder="1" applyAlignment="1">
      <alignment horizontal="center" vertical="center" wrapText="1"/>
      <protection/>
    </xf>
    <xf numFmtId="0" fontId="57" fillId="0" borderId="25" xfId="62" applyFont="1" applyFill="1" applyBorder="1" applyAlignment="1">
      <alignment horizontal="center" vertical="center"/>
      <protection/>
    </xf>
    <xf numFmtId="0" fontId="56" fillId="0" borderId="0" xfId="59" applyFont="1" applyBorder="1" applyAlignment="1">
      <alignment horizontal="center" vertical="center"/>
      <protection/>
    </xf>
    <xf numFmtId="0" fontId="57" fillId="0" borderId="22" xfId="62" applyFont="1" applyFill="1" applyBorder="1" applyAlignment="1">
      <alignment horizontal="center" vertical="center"/>
      <protection/>
    </xf>
    <xf numFmtId="31" fontId="57" fillId="0" borderId="23" xfId="62" applyNumberFormat="1" applyFont="1" applyFill="1" applyBorder="1" applyAlignment="1">
      <alignment horizontal="center" vertical="center"/>
      <protection/>
    </xf>
    <xf numFmtId="182" fontId="58" fillId="0" borderId="22" xfId="69" applyNumberFormat="1" applyFont="1" applyBorder="1" applyAlignment="1">
      <alignment horizontal="right" vertical="center"/>
      <protection/>
    </xf>
    <xf numFmtId="0" fontId="58" fillId="0" borderId="22" xfId="69" applyFont="1" applyBorder="1" applyAlignment="1">
      <alignment horizontal="right" vertical="center"/>
      <protection/>
    </xf>
    <xf numFmtId="0" fontId="61" fillId="0" borderId="0" xfId="73" applyFont="1" applyAlignment="1">
      <alignment horizontal="center" vertical="center"/>
      <protection/>
    </xf>
    <xf numFmtId="185" fontId="57" fillId="0" borderId="0" xfId="73" applyNumberFormat="1" applyFont="1" applyBorder="1" applyAlignment="1">
      <alignment horizontal="center" vertical="center"/>
      <protection/>
    </xf>
    <xf numFmtId="0" fontId="57" fillId="0" borderId="0" xfId="73" applyFont="1" applyBorder="1" applyAlignment="1">
      <alignment horizontal="right" vertical="center"/>
      <protection/>
    </xf>
    <xf numFmtId="0" fontId="58" fillId="0" borderId="0" xfId="73" applyFont="1" applyBorder="1" applyAlignment="1">
      <alignment horizontal="right" vertical="center"/>
      <protection/>
    </xf>
    <xf numFmtId="0" fontId="58" fillId="0" borderId="26" xfId="76" applyFont="1" applyFill="1" applyBorder="1" applyAlignment="1">
      <alignment horizontal="center" vertical="center" wrapText="1"/>
      <protection/>
    </xf>
    <xf numFmtId="0" fontId="0" fillId="0" borderId="43" xfId="54" applyBorder="1">
      <alignment vertical="center"/>
      <protection/>
    </xf>
    <xf numFmtId="0" fontId="0" fillId="0" borderId="12" xfId="54" applyBorder="1" applyAlignment="1">
      <alignment vertical="center" wrapText="1"/>
      <protection/>
    </xf>
    <xf numFmtId="0" fontId="0" fillId="0" borderId="38" xfId="54" applyBorder="1" applyAlignment="1">
      <alignment horizontal="center" vertical="center"/>
      <protection/>
    </xf>
    <xf numFmtId="0" fontId="0" fillId="0" borderId="42" xfId="54" applyBorder="1" applyAlignment="1">
      <alignment horizontal="center" vertical="center"/>
      <protection/>
    </xf>
    <xf numFmtId="0" fontId="0" fillId="0" borderId="19" xfId="54" applyBorder="1" applyAlignment="1">
      <alignment horizontal="center" vertical="center"/>
      <protection/>
    </xf>
    <xf numFmtId="179" fontId="58" fillId="0" borderId="0" xfId="69" applyNumberFormat="1" applyFont="1" applyBorder="1" applyAlignment="1">
      <alignment horizontal="right" vertical="center"/>
      <protection/>
    </xf>
    <xf numFmtId="0" fontId="65" fillId="0" borderId="0" xfId="54" applyNumberFormat="1" applyFont="1" applyFill="1" applyBorder="1" applyAlignment="1" applyProtection="1">
      <alignment horizontal="center" vertical="center"/>
      <protection/>
    </xf>
    <xf numFmtId="0" fontId="0" fillId="0" borderId="0" xfId="54" applyBorder="1" applyAlignment="1">
      <alignment vertical="center"/>
      <protection/>
    </xf>
    <xf numFmtId="0" fontId="0" fillId="0" borderId="0" xfId="54" applyNumberFormat="1" applyFill="1" applyBorder="1" applyAlignment="1" applyProtection="1">
      <alignment horizontal="right" vertical="center"/>
      <protection/>
    </xf>
    <xf numFmtId="0" fontId="0" fillId="0" borderId="0" xfId="54" applyAlignment="1">
      <alignment vertical="center"/>
      <protection/>
    </xf>
    <xf numFmtId="0" fontId="57" fillId="0" borderId="18" xfId="62" applyFont="1" applyFill="1" applyBorder="1" applyAlignment="1">
      <alignment horizontal="center" vertical="center" wrapText="1"/>
      <protection/>
    </xf>
    <xf numFmtId="0" fontId="57" fillId="0" borderId="18" xfId="62" applyFont="1" applyFill="1" applyBorder="1" applyAlignment="1">
      <alignment horizontal="center" vertical="center"/>
      <protection/>
    </xf>
    <xf numFmtId="0" fontId="58" fillId="0" borderId="18" xfId="62" applyFont="1" applyBorder="1" applyAlignment="1">
      <alignment horizontal="center" vertical="center"/>
      <protection/>
    </xf>
    <xf numFmtId="180" fontId="58" fillId="0" borderId="18" xfId="76" applyNumberFormat="1" applyFont="1" applyFill="1" applyBorder="1" applyAlignment="1">
      <alignment horizontal="center" vertical="center" wrapText="1"/>
      <protection/>
    </xf>
    <xf numFmtId="3" fontId="57" fillId="0" borderId="18" xfId="62" applyNumberFormat="1" applyFont="1" applyFill="1" applyBorder="1" applyAlignment="1">
      <alignment horizontal="center" vertical="center" wrapText="1"/>
      <protection/>
    </xf>
    <xf numFmtId="179" fontId="57" fillId="0" borderId="18" xfId="62" applyNumberFormat="1" applyFont="1" applyFill="1" applyBorder="1" applyAlignment="1">
      <alignment horizontal="center" vertical="center" wrapText="1"/>
      <protection/>
    </xf>
    <xf numFmtId="0" fontId="58" fillId="0" borderId="25" xfId="76" applyFont="1" applyFill="1" applyBorder="1" applyAlignment="1">
      <alignment horizontal="center" vertical="center" wrapText="1"/>
      <protection/>
    </xf>
    <xf numFmtId="0" fontId="57" fillId="0" borderId="16" xfId="62" applyFont="1" applyFill="1" applyBorder="1" applyAlignment="1">
      <alignment horizontal="center" vertical="center" wrapText="1"/>
      <protection/>
    </xf>
    <xf numFmtId="179" fontId="57" fillId="0" borderId="12" xfId="62" applyNumberFormat="1" applyFont="1" applyFill="1" applyBorder="1" applyAlignment="1">
      <alignment horizontal="center" vertical="center" wrapText="1"/>
      <protection/>
    </xf>
    <xf numFmtId="0" fontId="67" fillId="0" borderId="12" xfId="0" applyFont="1" applyBorder="1" applyAlignment="1">
      <alignment horizontal="center" vertical="center" wrapText="1"/>
    </xf>
    <xf numFmtId="0" fontId="66" fillId="0" borderId="0" xfId="0" applyNumberFormat="1" applyFont="1" applyFill="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57" fontId="67" fillId="0" borderId="12" xfId="0" applyNumberFormat="1" applyFont="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31" fontId="67" fillId="0" borderId="12" xfId="0" applyNumberFormat="1" applyFont="1" applyBorder="1" applyAlignment="1">
      <alignment horizontal="center" wrapText="1"/>
    </xf>
    <xf numFmtId="0" fontId="65" fillId="0" borderId="0" xfId="71" applyFont="1" applyAlignment="1">
      <alignment horizontal="center" vertical="center"/>
      <protection/>
    </xf>
    <xf numFmtId="49" fontId="68" fillId="0" borderId="12" xfId="71" applyNumberFormat="1" applyFont="1" applyBorder="1" applyAlignment="1">
      <alignment horizontal="center" vertical="center"/>
      <protection/>
    </xf>
    <xf numFmtId="0" fontId="68" fillId="0" borderId="12" xfId="71" applyFont="1" applyBorder="1" applyAlignment="1">
      <alignment horizontal="center" vertical="center"/>
      <protection/>
    </xf>
    <xf numFmtId="0" fontId="9" fillId="0" borderId="0" xfId="52" applyFont="1" applyBorder="1" applyAlignment="1">
      <alignment horizontal="left" vertical="top" wrapText="1"/>
      <protection/>
    </xf>
    <xf numFmtId="0" fontId="9" fillId="0" borderId="0" xfId="52" applyFont="1" applyBorder="1" applyAlignment="1">
      <alignment horizontal="left" vertical="top"/>
      <protection/>
    </xf>
    <xf numFmtId="0" fontId="65" fillId="0" borderId="0" xfId="52" applyFont="1" applyAlignment="1">
      <alignment horizontal="center" vertical="center"/>
      <protection/>
    </xf>
    <xf numFmtId="0" fontId="9" fillId="0" borderId="12" xfId="52" applyFont="1" applyFill="1" applyBorder="1" applyAlignment="1">
      <alignment horizontal="center" vertical="center" wrapText="1"/>
      <protection/>
    </xf>
    <xf numFmtId="0" fontId="9" fillId="0" borderId="12" xfId="52" applyFont="1" applyBorder="1" applyAlignment="1">
      <alignment horizontal="center" vertical="center" wrapText="1"/>
      <protection/>
    </xf>
    <xf numFmtId="0" fontId="9" fillId="0" borderId="14" xfId="52" applyFont="1" applyBorder="1" applyAlignment="1">
      <alignment horizontal="center" vertical="center" wrapText="1"/>
      <protection/>
    </xf>
    <xf numFmtId="0" fontId="9" fillId="0" borderId="38" xfId="52" applyFont="1" applyBorder="1" applyAlignment="1">
      <alignment horizontal="center" vertical="center" wrapText="1"/>
      <protection/>
    </xf>
    <xf numFmtId="0" fontId="9" fillId="0" borderId="16" xfId="52" applyFont="1" applyBorder="1" applyAlignment="1">
      <alignment horizontal="center" vertical="center" wrapText="1"/>
      <protection/>
    </xf>
    <xf numFmtId="0" fontId="9" fillId="0" borderId="17" xfId="52" applyFont="1" applyBorder="1" applyAlignment="1">
      <alignment horizontal="center" vertical="center" wrapText="1"/>
      <protection/>
    </xf>
    <xf numFmtId="0" fontId="69" fillId="0" borderId="0" xfId="75" applyFont="1" applyBorder="1" applyAlignment="1">
      <alignment horizontal="center" vertical="center"/>
      <protection/>
    </xf>
    <xf numFmtId="0" fontId="67" fillId="0" borderId="12" xfId="0" applyFont="1" applyBorder="1" applyAlignment="1">
      <alignment horizontal="center" vertical="center" wrapText="1"/>
    </xf>
    <xf numFmtId="0" fontId="66"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57" fontId="67" fillId="0" borderId="12" xfId="0" applyNumberFormat="1" applyFont="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31" fontId="67" fillId="0" borderId="12" xfId="0" applyNumberFormat="1" applyFont="1" applyBorder="1" applyAlignment="1">
      <alignment horizont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xf>
    <xf numFmtId="0" fontId="68" fillId="0" borderId="12" xfId="0" applyFont="1" applyBorder="1" applyAlignment="1">
      <alignment horizontal="center" vertical="center" wrapText="1"/>
    </xf>
    <xf numFmtId="0" fontId="68" fillId="0" borderId="12" xfId="0" applyFont="1" applyBorder="1" applyAlignment="1">
      <alignment horizontal="center" vertical="center"/>
    </xf>
    <xf numFmtId="0" fontId="2" fillId="0" borderId="0" xfId="56" applyFont="1" applyAlignment="1">
      <alignment horizontal="center" vertical="center" wrapText="1"/>
      <protection/>
    </xf>
    <xf numFmtId="0" fontId="0" fillId="0" borderId="0" xfId="56">
      <alignment vertical="center"/>
      <protection/>
    </xf>
    <xf numFmtId="0" fontId="0" fillId="0" borderId="12" xfId="56" applyBorder="1" applyAlignment="1">
      <alignment horizontal="center" vertical="center"/>
      <protection/>
    </xf>
    <xf numFmtId="0" fontId="0" fillId="0" borderId="16" xfId="56" applyBorder="1" applyAlignment="1">
      <alignment horizontal="center" vertical="center"/>
      <protection/>
    </xf>
    <xf numFmtId="0" fontId="0" fillId="0" borderId="14" xfId="56" applyBorder="1" applyAlignment="1">
      <alignment horizontal="center" vertical="center" wrapText="1"/>
      <protection/>
    </xf>
    <xf numFmtId="0" fontId="0" fillId="0" borderId="2" xfId="56" applyBorder="1" applyAlignment="1">
      <alignment horizontal="center" vertical="center" wrapText="1"/>
      <protection/>
    </xf>
    <xf numFmtId="0" fontId="0" fillId="0" borderId="38" xfId="56" applyBorder="1" applyAlignment="1">
      <alignment horizontal="center" vertical="center" wrapText="1"/>
      <protection/>
    </xf>
    <xf numFmtId="0" fontId="0" fillId="0" borderId="17" xfId="56" applyBorder="1" applyAlignment="1">
      <alignment horizontal="center" vertical="center"/>
      <protection/>
    </xf>
    <xf numFmtId="0" fontId="0" fillId="0" borderId="17" xfId="56" applyBorder="1" applyAlignment="1">
      <alignment horizontal="center" vertical="center"/>
      <protection/>
    </xf>
    <xf numFmtId="0" fontId="0" fillId="0" borderId="12" xfId="56" applyBorder="1" applyAlignment="1">
      <alignment horizontal="center" vertical="center"/>
      <protection/>
    </xf>
    <xf numFmtId="179" fontId="0" fillId="0" borderId="12" xfId="56" applyNumberFormat="1" applyBorder="1" applyAlignment="1">
      <alignment horizontal="center" vertical="center"/>
      <protection/>
    </xf>
    <xf numFmtId="0" fontId="0" fillId="0" borderId="0" xfId="72" applyFont="1" applyFill="1" applyAlignment="1">
      <alignment vertical="center"/>
      <protection/>
    </xf>
  </cellXfs>
  <cellStyles count="97">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alc Currency (0)" xfId="34"/>
    <cellStyle name="ColLevel_1" xfId="35"/>
    <cellStyle name="gcd" xfId="36"/>
    <cellStyle name="Header1" xfId="37"/>
    <cellStyle name="Header2" xfId="38"/>
    <cellStyle name="no dec" xfId="39"/>
    <cellStyle name="Normal_#10-Headcount" xfId="40"/>
    <cellStyle name="RowLevel_1" xfId="41"/>
    <cellStyle name="Percent" xfId="42"/>
    <cellStyle name="标题" xfId="43"/>
    <cellStyle name="标题 1" xfId="44"/>
    <cellStyle name="标题 2" xfId="45"/>
    <cellStyle name="标题 3" xfId="46"/>
    <cellStyle name="标题 4" xfId="47"/>
    <cellStyle name="差" xfId="48"/>
    <cellStyle name="差_11、2018年一般公共预算市对县级专项转移支付分项目预算表" xfId="49"/>
    <cellStyle name="差_2013年市本级政府基金汇总表" xfId="50"/>
    <cellStyle name="差_2013年组市本级政府基金汇总表" xfId="51"/>
    <cellStyle name="常规 2" xfId="52"/>
    <cellStyle name="常规 3" xfId="53"/>
    <cellStyle name="常规 4" xfId="54"/>
    <cellStyle name="常规 5" xfId="55"/>
    <cellStyle name="常规 6" xfId="56"/>
    <cellStyle name="常规_06年全市财政收支平衡表060725" xfId="57"/>
    <cellStyle name="常规_06年全市财政收支平衡表060725_人大资料2017年预算表（定稿）" xfId="58"/>
    <cellStyle name="常规_08年市本级预算万元表（报人大）" xfId="59"/>
    <cellStyle name="常规_2007年市级财政收支平衡表" xfId="60"/>
    <cellStyle name="常规_2007年市级财政收支平衡表_人大资料2017年预算表（定稿）" xfId="61"/>
    <cellStyle name="常规_2008年市本级医保基金预算数(修改后)" xfId="62"/>
    <cellStyle name="常规_2013年国有资本经营预算完成情况表" xfId="63"/>
    <cellStyle name="常规_2013年市本级政府基金汇总表" xfId="64"/>
    <cellStyle name="常规_2013年市本级政府基金汇总表_2019年邵阳市本级预算草案（国有资本预算）" xfId="65"/>
    <cellStyle name="常规_2014年国有资本金预算表格" xfId="66"/>
    <cellStyle name="常规_2014年国有资本金预算表格_2019年邵阳市本级预算草案（国有资本预算）" xfId="67"/>
    <cellStyle name="常规_2014年国有资本经营预算草案" xfId="68"/>
    <cellStyle name="常规_2014年市本级社会保险基金预算" xfId="69"/>
    <cellStyle name="常规_2017年对下专项转移支付预算表12.21" xfId="70"/>
    <cellStyle name="常规_ED118DD9528F4925B2685B21EF5DE37A" xfId="71"/>
    <cellStyle name="常规_全省收入" xfId="72"/>
    <cellStyle name="常规_市本级企业养老保险08年预算" xfId="73"/>
    <cellStyle name="常规_新邵2008年预算" xfId="74"/>
    <cellStyle name="常规_一般性支出预算" xfId="75"/>
    <cellStyle name="常规_永州市机关事业单位社保处（市本级）" xfId="76"/>
    <cellStyle name="Hyperlink" xfId="77"/>
    <cellStyle name="好" xfId="78"/>
    <cellStyle name="好_11、2018年一般公共预算市对县级专项转移支付分项目预算表" xfId="79"/>
    <cellStyle name="好_2013年市本级政府基金汇总表" xfId="80"/>
    <cellStyle name="好_2013年组市本级政府基金汇总表"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普通_97-917" xfId="90"/>
    <cellStyle name="千分位[0]_laroux" xfId="91"/>
    <cellStyle name="千分位_97-917" xfId="92"/>
    <cellStyle name="千位[0]_1" xfId="93"/>
    <cellStyle name="千位_1" xfId="94"/>
    <cellStyle name="Comma" xfId="95"/>
    <cellStyle name="千位分隔 2"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未定义" xfId="107"/>
    <cellStyle name="样式 1"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externalLink" Target="externalLinks/externalLink5.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0849;&#30446;&#24405;\&#25351;&#26631;&#23545;&#36134;\&#33437;&#23665;&#21306;\2002&#24180;&#33437;&#23665;&#25351;&#26631;&#23545;&#36134;&#65288;12.2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0844;&#20849;&#30446;&#24405;\&#25351;&#26631;&#23545;&#36134;\&#33437;&#23665;&#21306;\2002&#24180;&#33437;&#23665;&#25351;&#26631;&#23545;&#36134;&#65288;12.2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slxyt\my%20documents\&#20844;&#20849;&#30446;&#24405;\&#25351;&#26631;&#23545;&#36134;\&#33437;&#23665;&#21306;\2002&#24180;&#33437;&#23665;&#25351;&#26631;&#23545;&#36134;&#65288;12.25&#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0&#24180;&#39044;&#31639;\&#25353;&#26085;&#26399;\2020.1.14%20&#20154;&#22823;&#23450;&#31295;&#65288;&#23567;&#19981;&#28857;&#21457;&#65289;\&#20154;&#22823;&#36164;&#26009;\&#31532;&#19977;&#12289;&#22235;&#37096;&#20998;\&#23450;&#31295;2019&#24180;&#24066;&#26412;&#32423;&#31038;&#20445;&#22522;&#37329;&#20915;&#31639;&#35828;&#26126;.doc\&#23450;&#31295;%20%20%202019&#24180;&#24066;&#26412;&#32423;&#31038;&#20445;&#22522;&#37329;&#39044;&#20915;&#316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0&#24180;&#39044;&#31639;\&#25353;&#26085;&#26399;\2020.1.14%20&#20154;&#22823;&#23450;&#31295;&#65288;&#23567;&#19981;&#28857;&#21457;&#65289;\&#20154;&#22823;&#36164;&#26009;\&#31532;&#19977;&#12289;&#22235;&#37096;&#20998;\&#23450;&#31295;2019&#24180;&#24066;&#26412;&#32423;&#31038;&#20445;&#22522;&#37329;&#20915;&#31639;&#35828;&#26126;.doc\&#23450;&#31295;%20%202020&#24180;&#24066;&#26412;&#32423;&#31038;&#20445;&#22522;&#37329;&#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芝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芝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芝山"/>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机关养老"/>
      <sheetName val="失业保险"/>
      <sheetName val="医疗"/>
      <sheetName val="工伤"/>
      <sheetName val="失地"/>
    </sheetNames>
    <sheetDataSet>
      <sheetData sheetId="1">
        <row r="18">
          <cell r="I18">
            <v>57299</v>
          </cell>
        </row>
        <row r="19">
          <cell r="D19">
            <v>65698</v>
          </cell>
        </row>
        <row r="20">
          <cell r="D20">
            <v>12560</v>
          </cell>
          <cell r="I20">
            <v>20959</v>
          </cell>
        </row>
      </sheetData>
      <sheetData sheetId="2">
        <row r="17">
          <cell r="D17">
            <v>6651</v>
          </cell>
          <cell r="I17">
            <v>7719</v>
          </cell>
        </row>
        <row r="18">
          <cell r="D18">
            <v>6944</v>
          </cell>
        </row>
        <row r="19">
          <cell r="I19">
            <v>5876</v>
          </cell>
        </row>
      </sheetData>
      <sheetData sheetId="3">
        <row r="23">
          <cell r="D23">
            <v>60419</v>
          </cell>
          <cell r="I23">
            <v>60293</v>
          </cell>
        </row>
        <row r="24">
          <cell r="D24">
            <v>91053</v>
          </cell>
        </row>
        <row r="25">
          <cell r="I25">
            <v>91179</v>
          </cell>
        </row>
      </sheetData>
      <sheetData sheetId="4">
        <row r="13">
          <cell r="D13">
            <v>20187</v>
          </cell>
          <cell r="I13">
            <v>16624</v>
          </cell>
        </row>
        <row r="15">
          <cell r="D15">
            <v>47115</v>
          </cell>
          <cell r="I15">
            <v>50678</v>
          </cell>
        </row>
      </sheetData>
      <sheetData sheetId="5">
        <row r="14">
          <cell r="D14">
            <v>17112</v>
          </cell>
          <cell r="I14">
            <v>32362</v>
          </cell>
        </row>
        <row r="15">
          <cell r="D15">
            <v>91450</v>
          </cell>
        </row>
        <row r="16">
          <cell r="I16">
            <v>76200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表"/>
      <sheetName val="机关养老"/>
      <sheetName val="失业保险"/>
      <sheetName val="医疗"/>
      <sheetName val="工伤"/>
      <sheetName val="失地"/>
    </sheetNames>
    <sheetDataSet>
      <sheetData sheetId="1">
        <row r="26">
          <cell r="D26">
            <v>20959</v>
          </cell>
        </row>
      </sheetData>
      <sheetData sheetId="2">
        <row r="18">
          <cell r="D18">
            <v>5876</v>
          </cell>
        </row>
      </sheetData>
      <sheetData sheetId="3">
        <row r="24">
          <cell r="D24">
            <v>91179</v>
          </cell>
        </row>
      </sheetData>
      <sheetData sheetId="4">
        <row r="15">
          <cell r="D15">
            <v>50678</v>
          </cell>
        </row>
      </sheetData>
      <sheetData sheetId="5">
        <row r="15">
          <cell r="D15">
            <v>76200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303"/>
  <sheetViews>
    <sheetView showZero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25" sqref="D25"/>
    </sheetView>
  </sheetViews>
  <sheetFormatPr defaultColWidth="8.75390625" defaultRowHeight="14.25"/>
  <cols>
    <col min="1" max="1" width="26.625" style="70" customWidth="1"/>
    <col min="2" max="3" width="8.875" style="77" customWidth="1"/>
    <col min="4" max="4" width="8.875" style="78" customWidth="1"/>
    <col min="5" max="5" width="8.75390625" style="77" customWidth="1"/>
    <col min="6" max="6" width="8.125" style="77" customWidth="1"/>
    <col min="7" max="7" width="8.50390625" style="78" customWidth="1"/>
    <col min="8" max="8" width="8.75390625" style="70" hidden="1" customWidth="1"/>
    <col min="9" max="9" width="8.625" style="70" hidden="1" customWidth="1"/>
    <col min="10" max="10" width="8.75390625" style="70" customWidth="1"/>
    <col min="11" max="16384" width="8.75390625" style="70" customWidth="1"/>
  </cols>
  <sheetData>
    <row r="1" ht="14.25">
      <c r="A1" s="11" t="s">
        <v>0</v>
      </c>
    </row>
    <row r="2" spans="1:7" s="10" customFormat="1" ht="18" customHeight="1">
      <c r="A2" s="521" t="s">
        <v>1</v>
      </c>
      <c r="B2" s="522"/>
      <c r="C2" s="522"/>
      <c r="D2" s="522"/>
      <c r="E2" s="522"/>
      <c r="F2" s="522"/>
      <c r="G2" s="522"/>
    </row>
    <row r="3" spans="1:7" s="121" customFormat="1" ht="15" customHeight="1">
      <c r="A3" s="15"/>
      <c r="B3" s="123"/>
      <c r="C3" s="123" t="s">
        <v>2</v>
      </c>
      <c r="D3" s="124"/>
      <c r="E3" s="123"/>
      <c r="F3" s="523" t="s">
        <v>3</v>
      </c>
      <c r="G3" s="523"/>
    </row>
    <row r="4" spans="1:7" s="131" customFormat="1" ht="18.75" customHeight="1">
      <c r="A4" s="524" t="s">
        <v>4</v>
      </c>
      <c r="B4" s="526" t="s">
        <v>5</v>
      </c>
      <c r="C4" s="528" t="s">
        <v>6</v>
      </c>
      <c r="D4" s="530" t="s">
        <v>7</v>
      </c>
      <c r="E4" s="531" t="s">
        <v>8</v>
      </c>
      <c r="F4" s="528" t="s">
        <v>9</v>
      </c>
      <c r="G4" s="533" t="s">
        <v>10</v>
      </c>
    </row>
    <row r="5" spans="1:7" s="131" customFormat="1" ht="22.5" customHeight="1">
      <c r="A5" s="525"/>
      <c r="B5" s="527"/>
      <c r="C5" s="529"/>
      <c r="D5" s="529"/>
      <c r="E5" s="532"/>
      <c r="F5" s="529"/>
      <c r="G5" s="534"/>
    </row>
    <row r="6" spans="1:7" s="122" customFormat="1" ht="15.75" customHeight="1">
      <c r="A6" s="132" t="s">
        <v>11</v>
      </c>
      <c r="B6" s="115">
        <f>SUM(B7:B24)</f>
        <v>616227</v>
      </c>
      <c r="C6" s="115">
        <f>SUM(C7:C24)</f>
        <v>634051</v>
      </c>
      <c r="D6" s="86">
        <f>C6/B6*100</f>
        <v>102.89244061035949</v>
      </c>
      <c r="E6" s="115">
        <f>SUM(E7:E24)</f>
        <v>566801</v>
      </c>
      <c r="F6" s="115">
        <f>SUM(F7:F24)</f>
        <v>67250</v>
      </c>
      <c r="G6" s="86">
        <f>F6/E6*100</f>
        <v>11.864834395140447</v>
      </c>
    </row>
    <row r="7" spans="1:9" s="122" customFormat="1" ht="15" customHeight="1">
      <c r="A7" s="83" t="s">
        <v>12</v>
      </c>
      <c r="B7" s="116">
        <v>112713</v>
      </c>
      <c r="C7" s="116">
        <v>101114</v>
      </c>
      <c r="D7" s="86">
        <f>C7/B7*100</f>
        <v>89.70926157586081</v>
      </c>
      <c r="E7" s="93">
        <v>103407</v>
      </c>
      <c r="F7" s="133">
        <f>C7-E7</f>
        <v>-2293</v>
      </c>
      <c r="G7" s="86">
        <f>F7/E7*100</f>
        <v>-2.2174514297871517</v>
      </c>
      <c r="I7" s="144"/>
    </row>
    <row r="8" spans="1:9" s="122" customFormat="1" ht="15" customHeight="1">
      <c r="A8" s="83" t="s">
        <v>13</v>
      </c>
      <c r="B8" s="116">
        <v>118458</v>
      </c>
      <c r="C8" s="116">
        <v>118549</v>
      </c>
      <c r="D8" s="86">
        <f>C8/B8*100</f>
        <v>100.07682047645578</v>
      </c>
      <c r="E8" s="93">
        <v>108677</v>
      </c>
      <c r="F8" s="133">
        <f aca="true" t="shared" si="0" ref="F8:F24">C8-E8</f>
        <v>9872</v>
      </c>
      <c r="G8" s="86">
        <f>F8/E8*100</f>
        <v>9.083798779870627</v>
      </c>
      <c r="I8" s="144"/>
    </row>
    <row r="9" spans="1:9" s="122" customFormat="1" ht="15" customHeight="1">
      <c r="A9" s="83" t="s">
        <v>14</v>
      </c>
      <c r="B9" s="116"/>
      <c r="C9" s="116"/>
      <c r="D9" s="86"/>
      <c r="E9" s="93">
        <v>1417</v>
      </c>
      <c r="F9" s="133">
        <f t="shared" si="0"/>
        <v>-1417</v>
      </c>
      <c r="G9" s="86"/>
      <c r="I9" s="144"/>
    </row>
    <row r="10" spans="1:9" s="122" customFormat="1" ht="15" customHeight="1">
      <c r="A10" s="96" t="s">
        <v>15</v>
      </c>
      <c r="B10" s="116">
        <v>53133</v>
      </c>
      <c r="C10" s="116">
        <v>61483</v>
      </c>
      <c r="D10" s="86">
        <f>C10/B10*100</f>
        <v>115.71528052246249</v>
      </c>
      <c r="E10" s="93">
        <v>48747</v>
      </c>
      <c r="F10" s="133">
        <f t="shared" si="0"/>
        <v>12736</v>
      </c>
      <c r="G10" s="86">
        <f>F10/E10*100</f>
        <v>26.12673600426693</v>
      </c>
      <c r="I10" s="144"/>
    </row>
    <row r="11" spans="1:9" s="122" customFormat="1" ht="15" customHeight="1">
      <c r="A11" s="96" t="s">
        <v>16</v>
      </c>
      <c r="B11" s="116"/>
      <c r="C11" s="116">
        <v>0</v>
      </c>
      <c r="D11" s="86"/>
      <c r="E11" s="93">
        <v>0</v>
      </c>
      <c r="F11" s="133">
        <f t="shared" si="0"/>
        <v>0</v>
      </c>
      <c r="G11" s="86"/>
      <c r="I11" s="144"/>
    </row>
    <row r="12" spans="1:9" s="122" customFormat="1" ht="15" customHeight="1">
      <c r="A12" s="96" t="s">
        <v>17</v>
      </c>
      <c r="B12" s="94">
        <v>31148</v>
      </c>
      <c r="C12" s="116">
        <v>18623</v>
      </c>
      <c r="D12" s="86">
        <f aca="true" t="shared" si="1" ref="D12:D23">C12/B12*100</f>
        <v>59.78875048157185</v>
      </c>
      <c r="E12" s="93">
        <v>28576</v>
      </c>
      <c r="F12" s="133">
        <f t="shared" si="0"/>
        <v>-9953</v>
      </c>
      <c r="G12" s="86">
        <f aca="true" t="shared" si="2" ref="G12:G23">F12/E12*100</f>
        <v>-34.82992721164614</v>
      </c>
      <c r="I12" s="144"/>
    </row>
    <row r="13" spans="1:9" s="122" customFormat="1" ht="15" customHeight="1">
      <c r="A13" s="96" t="s">
        <v>18</v>
      </c>
      <c r="B13" s="94">
        <v>5351</v>
      </c>
      <c r="C13" s="116">
        <v>5752</v>
      </c>
      <c r="D13" s="86">
        <f t="shared" si="1"/>
        <v>107.493926368903</v>
      </c>
      <c r="E13" s="93">
        <v>4909</v>
      </c>
      <c r="F13" s="133">
        <f t="shared" si="0"/>
        <v>843</v>
      </c>
      <c r="G13" s="86">
        <f t="shared" si="2"/>
        <v>17.17254023222652</v>
      </c>
      <c r="I13" s="144"/>
    </row>
    <row r="14" spans="1:9" s="122" customFormat="1" ht="15" customHeight="1">
      <c r="A14" s="96" t="s">
        <v>19</v>
      </c>
      <c r="B14" s="94">
        <v>42565</v>
      </c>
      <c r="C14" s="116">
        <v>39221</v>
      </c>
      <c r="D14" s="86">
        <f t="shared" si="1"/>
        <v>92.14378010102196</v>
      </c>
      <c r="E14" s="93">
        <v>39049</v>
      </c>
      <c r="F14" s="133">
        <f t="shared" si="0"/>
        <v>172</v>
      </c>
      <c r="G14" s="86">
        <f t="shared" si="2"/>
        <v>0.4404722272017209</v>
      </c>
      <c r="I14" s="144"/>
    </row>
    <row r="15" spans="1:9" s="122" customFormat="1" ht="15" customHeight="1">
      <c r="A15" s="96" t="s">
        <v>20</v>
      </c>
      <c r="B15" s="94">
        <v>14317</v>
      </c>
      <c r="C15" s="116">
        <v>15315</v>
      </c>
      <c r="D15" s="86">
        <f t="shared" si="1"/>
        <v>106.97073409233778</v>
      </c>
      <c r="E15" s="93">
        <v>13135</v>
      </c>
      <c r="F15" s="133">
        <f t="shared" si="0"/>
        <v>2180</v>
      </c>
      <c r="G15" s="86">
        <f t="shared" si="2"/>
        <v>16.596878568709556</v>
      </c>
      <c r="I15" s="144"/>
    </row>
    <row r="16" spans="1:9" s="122" customFormat="1" ht="15" customHeight="1">
      <c r="A16" s="96" t="s">
        <v>21</v>
      </c>
      <c r="B16" s="94">
        <v>8407</v>
      </c>
      <c r="C16" s="116">
        <v>9485</v>
      </c>
      <c r="D16" s="86">
        <f t="shared" si="1"/>
        <v>112.82264779350541</v>
      </c>
      <c r="E16" s="93">
        <v>7714</v>
      </c>
      <c r="F16" s="133">
        <f t="shared" si="0"/>
        <v>1771</v>
      </c>
      <c r="G16" s="86">
        <f t="shared" si="2"/>
        <v>22.95825771324864</v>
      </c>
      <c r="I16" s="144"/>
    </row>
    <row r="17" spans="1:9" s="122" customFormat="1" ht="15" customHeight="1">
      <c r="A17" s="95" t="s">
        <v>22</v>
      </c>
      <c r="B17" s="94">
        <v>10550</v>
      </c>
      <c r="C17" s="116">
        <v>11565</v>
      </c>
      <c r="D17" s="86">
        <f t="shared" si="1"/>
        <v>109.62085308056872</v>
      </c>
      <c r="E17" s="93">
        <v>9679</v>
      </c>
      <c r="F17" s="133">
        <f t="shared" si="0"/>
        <v>1886</v>
      </c>
      <c r="G17" s="86">
        <f t="shared" si="2"/>
        <v>19.48548403760719</v>
      </c>
      <c r="I17" s="144"/>
    </row>
    <row r="18" spans="1:9" s="122" customFormat="1" ht="15" customHeight="1">
      <c r="A18" s="96" t="s">
        <v>23</v>
      </c>
      <c r="B18" s="94">
        <v>71232</v>
      </c>
      <c r="C18" s="116">
        <v>71922</v>
      </c>
      <c r="D18" s="86">
        <f t="shared" si="1"/>
        <v>100.96866576819407</v>
      </c>
      <c r="E18" s="93">
        <v>65349</v>
      </c>
      <c r="F18" s="133">
        <f t="shared" si="0"/>
        <v>6573</v>
      </c>
      <c r="G18" s="86">
        <f t="shared" si="2"/>
        <v>10.058302345866043</v>
      </c>
      <c r="I18" s="144"/>
    </row>
    <row r="19" spans="1:9" s="122" customFormat="1" ht="15" customHeight="1">
      <c r="A19" s="96" t="s">
        <v>24</v>
      </c>
      <c r="B19" s="94">
        <v>16627</v>
      </c>
      <c r="C19" s="116">
        <v>16580</v>
      </c>
      <c r="D19" s="86">
        <f t="shared" si="1"/>
        <v>99.71732723882842</v>
      </c>
      <c r="E19" s="93">
        <v>15254</v>
      </c>
      <c r="F19" s="133">
        <f t="shared" si="0"/>
        <v>1326</v>
      </c>
      <c r="G19" s="86">
        <f t="shared" si="2"/>
        <v>8.69280188802937</v>
      </c>
      <c r="I19" s="144"/>
    </row>
    <row r="20" spans="1:9" s="122" customFormat="1" ht="15" customHeight="1">
      <c r="A20" s="96" t="s">
        <v>25</v>
      </c>
      <c r="B20" s="94">
        <v>40850</v>
      </c>
      <c r="C20" s="116">
        <v>34057</v>
      </c>
      <c r="D20" s="86">
        <f t="shared" si="1"/>
        <v>83.37086903304774</v>
      </c>
      <c r="E20" s="93">
        <v>37476</v>
      </c>
      <c r="F20" s="133">
        <f t="shared" si="0"/>
        <v>-3419</v>
      </c>
      <c r="G20" s="86">
        <f t="shared" si="2"/>
        <v>-9.123172163517985</v>
      </c>
      <c r="I20" s="144"/>
    </row>
    <row r="21" spans="1:9" s="122" customFormat="1" ht="15" customHeight="1">
      <c r="A21" s="96" t="s">
        <v>26</v>
      </c>
      <c r="B21" s="94">
        <v>87172</v>
      </c>
      <c r="C21" s="116">
        <v>126430</v>
      </c>
      <c r="D21" s="86">
        <f t="shared" si="1"/>
        <v>145.03510301472951</v>
      </c>
      <c r="E21" s="93">
        <v>80015</v>
      </c>
      <c r="F21" s="133">
        <f t="shared" si="0"/>
        <v>46415</v>
      </c>
      <c r="G21" s="86">
        <f t="shared" si="2"/>
        <v>58.0078735237143</v>
      </c>
      <c r="I21" s="144"/>
    </row>
    <row r="22" spans="1:9" s="122" customFormat="1" ht="15" customHeight="1">
      <c r="A22" s="96" t="s">
        <v>27</v>
      </c>
      <c r="B22" s="94">
        <v>2738</v>
      </c>
      <c r="C22" s="116">
        <v>2122</v>
      </c>
      <c r="D22" s="86">
        <f t="shared" si="1"/>
        <v>77.5018261504748</v>
      </c>
      <c r="E22" s="93">
        <v>2512</v>
      </c>
      <c r="F22" s="133">
        <f t="shared" si="0"/>
        <v>-390</v>
      </c>
      <c r="G22" s="86">
        <f t="shared" si="2"/>
        <v>-15.525477707006369</v>
      </c>
      <c r="I22" s="144"/>
    </row>
    <row r="23" spans="1:9" s="122" customFormat="1" ht="15" customHeight="1">
      <c r="A23" s="95" t="s">
        <v>28</v>
      </c>
      <c r="B23" s="94">
        <v>966</v>
      </c>
      <c r="C23" s="116">
        <v>1134</v>
      </c>
      <c r="D23" s="86">
        <f t="shared" si="1"/>
        <v>117.3913043478261</v>
      </c>
      <c r="E23" s="133">
        <v>885</v>
      </c>
      <c r="F23" s="133">
        <f t="shared" si="0"/>
        <v>249</v>
      </c>
      <c r="G23" s="86">
        <f t="shared" si="2"/>
        <v>28.135593220338983</v>
      </c>
      <c r="I23" s="144">
        <f>C23*1.1238</f>
        <v>1274.3891999999998</v>
      </c>
    </row>
    <row r="24" spans="1:9" s="122" customFormat="1" ht="15" customHeight="1">
      <c r="A24" s="95" t="s">
        <v>29</v>
      </c>
      <c r="B24" s="94"/>
      <c r="C24" s="116">
        <v>699</v>
      </c>
      <c r="D24" s="86"/>
      <c r="E24" s="133"/>
      <c r="F24" s="133">
        <f t="shared" si="0"/>
        <v>699</v>
      </c>
      <c r="G24" s="86"/>
      <c r="I24" s="144"/>
    </row>
    <row r="25" spans="1:9" s="122" customFormat="1" ht="18" customHeight="1">
      <c r="A25" s="96" t="s">
        <v>30</v>
      </c>
      <c r="B25" s="116">
        <f>SUM(B26:B33)</f>
        <v>368046</v>
      </c>
      <c r="C25" s="116">
        <f>SUM(C26:C33)</f>
        <v>395364</v>
      </c>
      <c r="D25" s="86">
        <f aca="true" t="shared" si="3" ref="D25:D41">C25/B25*100</f>
        <v>107.4224417599974</v>
      </c>
      <c r="E25" s="133">
        <f>SUM(E26:E33)</f>
        <v>375558</v>
      </c>
      <c r="F25" s="133">
        <f>SUM(F26:F33)</f>
        <v>19806</v>
      </c>
      <c r="G25" s="86">
        <f>F25/E25*100</f>
        <v>5.273752656047801</v>
      </c>
      <c r="I25" s="144"/>
    </row>
    <row r="26" spans="1:9" s="122" customFormat="1" ht="15.75" customHeight="1">
      <c r="A26" s="96" t="s">
        <v>31</v>
      </c>
      <c r="B26" s="94">
        <v>54197</v>
      </c>
      <c r="C26" s="116">
        <v>71135</v>
      </c>
      <c r="D26" s="86">
        <f t="shared" si="3"/>
        <v>131.2526523608318</v>
      </c>
      <c r="E26" s="93">
        <v>55304</v>
      </c>
      <c r="F26" s="133">
        <f>C26-E26</f>
        <v>15831</v>
      </c>
      <c r="G26" s="86">
        <f aca="true" t="shared" si="4" ref="G26:G42">F26/E26*100</f>
        <v>28.62541588311876</v>
      </c>
      <c r="I26" s="144"/>
    </row>
    <row r="27" spans="1:9" s="122" customFormat="1" ht="15.75" customHeight="1">
      <c r="A27" s="96" t="s">
        <v>32</v>
      </c>
      <c r="B27" s="94">
        <v>70931</v>
      </c>
      <c r="C27" s="116">
        <v>72743</v>
      </c>
      <c r="D27" s="86">
        <f t="shared" si="3"/>
        <v>102.55459531093598</v>
      </c>
      <c r="E27" s="93">
        <v>72379</v>
      </c>
      <c r="F27" s="133">
        <f aca="true" t="shared" si="5" ref="F27:F33">C27-E27</f>
        <v>364</v>
      </c>
      <c r="G27" s="86">
        <f t="shared" si="4"/>
        <v>0.5029083021318338</v>
      </c>
      <c r="I27" s="144"/>
    </row>
    <row r="28" spans="1:9" s="122" customFormat="1" ht="15.75" customHeight="1">
      <c r="A28" s="96" t="s">
        <v>33</v>
      </c>
      <c r="B28" s="94">
        <v>87778</v>
      </c>
      <c r="C28" s="116">
        <v>114578</v>
      </c>
      <c r="D28" s="86">
        <f t="shared" si="3"/>
        <v>130.53156827451068</v>
      </c>
      <c r="E28" s="93">
        <v>89568</v>
      </c>
      <c r="F28" s="133">
        <f t="shared" si="5"/>
        <v>25010</v>
      </c>
      <c r="G28" s="86">
        <f t="shared" si="4"/>
        <v>27.922918899607</v>
      </c>
      <c r="I28" s="144"/>
    </row>
    <row r="29" spans="1:9" s="122" customFormat="1" ht="15.75" customHeight="1">
      <c r="A29" s="96" t="s">
        <v>34</v>
      </c>
      <c r="B29" s="94"/>
      <c r="C29" s="116"/>
      <c r="D29" s="86"/>
      <c r="E29" s="93"/>
      <c r="F29" s="133">
        <f t="shared" si="5"/>
        <v>0</v>
      </c>
      <c r="G29" s="86"/>
      <c r="I29" s="144"/>
    </row>
    <row r="30" spans="1:9" s="122" customFormat="1" ht="15.75" customHeight="1">
      <c r="A30" s="134" t="s">
        <v>35</v>
      </c>
      <c r="B30" s="94">
        <v>100646</v>
      </c>
      <c r="C30" s="116">
        <v>79135</v>
      </c>
      <c r="D30" s="86">
        <f t="shared" si="3"/>
        <v>78.62706913339824</v>
      </c>
      <c r="E30" s="93">
        <v>102702</v>
      </c>
      <c r="F30" s="133">
        <f t="shared" si="5"/>
        <v>-23567</v>
      </c>
      <c r="G30" s="86">
        <f t="shared" si="4"/>
        <v>-22.94697279507702</v>
      </c>
      <c r="I30" s="144"/>
    </row>
    <row r="31" spans="1:9" s="122" customFormat="1" ht="15.75" customHeight="1">
      <c r="A31" s="96" t="s">
        <v>36</v>
      </c>
      <c r="B31" s="94">
        <v>2461</v>
      </c>
      <c r="C31" s="116">
        <v>2514</v>
      </c>
      <c r="D31" s="86">
        <f t="shared" si="3"/>
        <v>102.1535960991467</v>
      </c>
      <c r="E31" s="93">
        <v>2511</v>
      </c>
      <c r="F31" s="133">
        <f t="shared" si="5"/>
        <v>3</v>
      </c>
      <c r="G31" s="86">
        <f t="shared" si="4"/>
        <v>0.11947431302270012</v>
      </c>
      <c r="I31" s="144"/>
    </row>
    <row r="32" spans="1:9" s="122" customFormat="1" ht="15.75" customHeight="1">
      <c r="A32" s="96" t="s">
        <v>37</v>
      </c>
      <c r="B32" s="94">
        <v>10409</v>
      </c>
      <c r="C32" s="116">
        <v>12850</v>
      </c>
      <c r="D32" s="86">
        <f t="shared" si="3"/>
        <v>123.45085983283697</v>
      </c>
      <c r="E32" s="93">
        <v>10621</v>
      </c>
      <c r="F32" s="133">
        <f t="shared" si="5"/>
        <v>2229</v>
      </c>
      <c r="G32" s="86">
        <f t="shared" si="4"/>
        <v>20.986724413896994</v>
      </c>
      <c r="I32" s="144"/>
    </row>
    <row r="33" spans="1:9" s="122" customFormat="1" ht="15.75" customHeight="1">
      <c r="A33" s="95" t="s">
        <v>38</v>
      </c>
      <c r="B33" s="94">
        <v>41624</v>
      </c>
      <c r="C33" s="116">
        <v>42409</v>
      </c>
      <c r="D33" s="86">
        <f t="shared" si="3"/>
        <v>101.88593119354219</v>
      </c>
      <c r="E33" s="93">
        <v>42473</v>
      </c>
      <c r="F33" s="133">
        <f t="shared" si="5"/>
        <v>-64</v>
      </c>
      <c r="G33" s="86">
        <f t="shared" si="4"/>
        <v>-0.15068396393002614</v>
      </c>
      <c r="I33" s="144"/>
    </row>
    <row r="34" spans="1:9" s="122" customFormat="1" ht="18" customHeight="1">
      <c r="A34" s="97" t="s">
        <v>39</v>
      </c>
      <c r="B34" s="116">
        <f>B6+B25</f>
        <v>984273</v>
      </c>
      <c r="C34" s="116">
        <f>C6+C25</f>
        <v>1029415</v>
      </c>
      <c r="D34" s="86">
        <f t="shared" si="3"/>
        <v>104.58632919931767</v>
      </c>
      <c r="E34" s="133">
        <f>E6+E25</f>
        <v>942359</v>
      </c>
      <c r="F34" s="133">
        <f>F6+F25</f>
        <v>87056</v>
      </c>
      <c r="G34" s="86">
        <f t="shared" si="4"/>
        <v>9.238092913634825</v>
      </c>
      <c r="I34" s="144"/>
    </row>
    <row r="35" spans="1:9" s="122" customFormat="1" ht="18" customHeight="1">
      <c r="A35" s="97" t="s">
        <v>40</v>
      </c>
      <c r="B35" s="116">
        <f>SUM(B36:B43)</f>
        <v>119896.5238095238</v>
      </c>
      <c r="C35" s="116">
        <f>SUM(C36:C43)</f>
        <v>115139.90476190475</v>
      </c>
      <c r="D35" s="86">
        <f t="shared" si="3"/>
        <v>96.03272981026892</v>
      </c>
      <c r="E35" s="116">
        <f>SUM(E36:E43)</f>
        <v>110465.19047619046</v>
      </c>
      <c r="F35" s="116">
        <f>SUM(F36:F43)</f>
        <v>4674.714285714283</v>
      </c>
      <c r="G35" s="86">
        <f t="shared" si="4"/>
        <v>4.23184377409992</v>
      </c>
      <c r="I35" s="144"/>
    </row>
    <row r="36" spans="1:9" s="122" customFormat="1" ht="18" customHeight="1">
      <c r="A36" s="98" t="s">
        <v>41</v>
      </c>
      <c r="B36" s="116">
        <f>(B7+B8)/0.375*0.125</f>
        <v>77057</v>
      </c>
      <c r="C36" s="116">
        <f>(C7+C8)/0.375*0.125</f>
        <v>73221</v>
      </c>
      <c r="D36" s="86">
        <f t="shared" si="3"/>
        <v>95.02186692967544</v>
      </c>
      <c r="E36" s="116">
        <f>(E7+E8)/0.375*0.125</f>
        <v>70694.66666666667</v>
      </c>
      <c r="F36" s="133">
        <f aca="true" t="shared" si="6" ref="F36:F43">C36-E36</f>
        <v>2526.3333333333285</v>
      </c>
      <c r="G36" s="86">
        <f t="shared" si="4"/>
        <v>3.573584051602188</v>
      </c>
      <c r="I36" s="144"/>
    </row>
    <row r="37" spans="1:9" s="122" customFormat="1" ht="18" customHeight="1">
      <c r="A37" s="98" t="s">
        <v>42</v>
      </c>
      <c r="B37" s="116">
        <f>B9/0.375*0.125</f>
        <v>0</v>
      </c>
      <c r="C37" s="116">
        <f>C9/0.375*0.125</f>
        <v>0</v>
      </c>
      <c r="D37" s="86"/>
      <c r="E37" s="116">
        <f>E9/0.375*0.125-2</f>
        <v>470.3333333333333</v>
      </c>
      <c r="F37" s="133">
        <f t="shared" si="6"/>
        <v>-470.3333333333333</v>
      </c>
      <c r="G37" s="86">
        <f t="shared" si="4"/>
        <v>-100</v>
      </c>
      <c r="I37" s="144"/>
    </row>
    <row r="38" spans="1:9" s="122" customFormat="1" ht="18" customHeight="1">
      <c r="A38" s="98" t="s">
        <v>43</v>
      </c>
      <c r="B38" s="116">
        <f>B10/0.28*0.12</f>
        <v>22771.28571428571</v>
      </c>
      <c r="C38" s="116">
        <f>C10/0.28*0.12</f>
        <v>26349.85714285714</v>
      </c>
      <c r="D38" s="86">
        <f t="shared" si="3"/>
        <v>115.71528052246252</v>
      </c>
      <c r="E38" s="116">
        <f>E10/0.28*0.12-1</f>
        <v>20890.571428571424</v>
      </c>
      <c r="F38" s="133">
        <f t="shared" si="6"/>
        <v>5459.285714285717</v>
      </c>
      <c r="G38" s="86">
        <f t="shared" si="4"/>
        <v>26.132773500006863</v>
      </c>
      <c r="I38" s="144"/>
    </row>
    <row r="39" spans="1:9" s="122" customFormat="1" ht="18" customHeight="1">
      <c r="A39" s="98" t="s">
        <v>44</v>
      </c>
      <c r="B39" s="116">
        <f>B12/0.28*0.12</f>
        <v>13349.142857142855</v>
      </c>
      <c r="C39" s="116">
        <f>C12/0.28*0.12-1</f>
        <v>7980.285714285713</v>
      </c>
      <c r="D39" s="86">
        <f t="shared" si="3"/>
        <v>59.781259363897085</v>
      </c>
      <c r="E39" s="116">
        <f>E12/0.28*0.12-1</f>
        <v>12245.857142857141</v>
      </c>
      <c r="F39" s="133">
        <f t="shared" si="6"/>
        <v>-4265.571428571428</v>
      </c>
      <c r="G39" s="86">
        <f t="shared" si="4"/>
        <v>-34.83277143290442</v>
      </c>
      <c r="I39" s="144"/>
    </row>
    <row r="40" spans="1:9" s="122" customFormat="1" ht="18" customHeight="1">
      <c r="A40" s="98" t="s">
        <v>45</v>
      </c>
      <c r="B40" s="116">
        <f>B13/0.75*0.25</f>
        <v>1783.6666666666667</v>
      </c>
      <c r="C40" s="116">
        <f>C13/0.75*0.25-2</f>
        <v>1915.3333333333333</v>
      </c>
      <c r="D40" s="86">
        <f t="shared" si="3"/>
        <v>107.3817977948047</v>
      </c>
      <c r="E40" s="116">
        <f>E13/0.75*0.25-1</f>
        <v>1635.3333333333333</v>
      </c>
      <c r="F40" s="133">
        <f t="shared" si="6"/>
        <v>280</v>
      </c>
      <c r="G40" s="86">
        <f t="shared" si="4"/>
        <v>17.121891561353443</v>
      </c>
      <c r="I40" s="144"/>
    </row>
    <row r="41" spans="1:9" s="122" customFormat="1" ht="18" customHeight="1">
      <c r="A41" s="135" t="s">
        <v>46</v>
      </c>
      <c r="B41" s="116">
        <f>B17/0.7*0.3</f>
        <v>4521.428571428572</v>
      </c>
      <c r="C41" s="116">
        <f>C17/0.7*0.3-1</f>
        <v>4955.428571428572</v>
      </c>
      <c r="D41" s="86">
        <f t="shared" si="3"/>
        <v>109.59873617693523</v>
      </c>
      <c r="E41" s="116">
        <f>E17/0.7*0.3+2</f>
        <v>4150.142857142858</v>
      </c>
      <c r="F41" s="133">
        <f t="shared" si="6"/>
        <v>805.2857142857138</v>
      </c>
      <c r="G41" s="86">
        <f t="shared" si="4"/>
        <v>19.403807097862362</v>
      </c>
      <c r="I41" s="144"/>
    </row>
    <row r="42" spans="1:9" s="122" customFormat="1" ht="18" customHeight="1">
      <c r="A42" s="98" t="s">
        <v>47</v>
      </c>
      <c r="B42" s="116">
        <f>B23/0.7*0.3</f>
        <v>414</v>
      </c>
      <c r="C42" s="116">
        <f>C23/0.7*0.3-1</f>
        <v>485</v>
      </c>
      <c r="D42" s="86">
        <f aca="true" t="shared" si="7" ref="D42:D48">C42/B42*100</f>
        <v>117.14975845410629</v>
      </c>
      <c r="E42" s="116">
        <f>E23/0.7*0.3-1</f>
        <v>378.28571428571433</v>
      </c>
      <c r="F42" s="133">
        <f t="shared" si="6"/>
        <v>106.71428571428567</v>
      </c>
      <c r="G42" s="86">
        <f t="shared" si="4"/>
        <v>28.209969788519622</v>
      </c>
      <c r="I42" s="144"/>
    </row>
    <row r="43" spans="1:9" s="122" customFormat="1" ht="18" customHeight="1">
      <c r="A43" s="98" t="s">
        <v>48</v>
      </c>
      <c r="B43" s="116"/>
      <c r="C43" s="116">
        <v>233</v>
      </c>
      <c r="D43" s="86"/>
      <c r="E43" s="116"/>
      <c r="F43" s="133">
        <f t="shared" si="6"/>
        <v>233</v>
      </c>
      <c r="G43" s="86"/>
      <c r="I43" s="144"/>
    </row>
    <row r="44" spans="1:9" s="122" customFormat="1" ht="18" customHeight="1">
      <c r="A44" s="97" t="s">
        <v>49</v>
      </c>
      <c r="B44" s="116">
        <f>SUM(B45:B50)</f>
        <v>567811.1428571428</v>
      </c>
      <c r="C44" s="116">
        <f>SUM(C45:C50)</f>
        <v>544516.7142857142</v>
      </c>
      <c r="D44" s="86">
        <f t="shared" si="7"/>
        <v>95.89750415002169</v>
      </c>
      <c r="E44" s="116">
        <f>SUM(E45:E50)</f>
        <v>524519.1428571428</v>
      </c>
      <c r="F44" s="116">
        <f>SUM(F45:F50)</f>
        <v>19997.571428571424</v>
      </c>
      <c r="G44" s="86">
        <f aca="true" t="shared" si="8" ref="G44:G49">F44/E44*100</f>
        <v>3.8125532120031567</v>
      </c>
      <c r="I44" s="144"/>
    </row>
    <row r="45" spans="1:9" s="122" customFormat="1" ht="18" customHeight="1">
      <c r="A45" s="98" t="s">
        <v>50</v>
      </c>
      <c r="B45" s="116">
        <f>(B7+B8)/0.375*0.5</f>
        <v>308228</v>
      </c>
      <c r="C45" s="116">
        <f>(C7+C8)/0.375*0.5</f>
        <v>292884</v>
      </c>
      <c r="D45" s="86">
        <f t="shared" si="7"/>
        <v>95.02186692967544</v>
      </c>
      <c r="E45" s="116">
        <f>(E7+E8)/0.375*0.5</f>
        <v>282778.6666666667</v>
      </c>
      <c r="F45" s="133">
        <f aca="true" t="shared" si="9" ref="F45:F50">C45-E45</f>
        <v>10105.333333333314</v>
      </c>
      <c r="G45" s="86">
        <f t="shared" si="8"/>
        <v>3.573584051602188</v>
      </c>
      <c r="I45" s="144"/>
    </row>
    <row r="46" spans="1:9" s="122" customFormat="1" ht="18" customHeight="1">
      <c r="A46" s="98" t="s">
        <v>51</v>
      </c>
      <c r="B46" s="116">
        <v>78981</v>
      </c>
      <c r="C46" s="116">
        <v>79048</v>
      </c>
      <c r="D46" s="86">
        <f t="shared" si="7"/>
        <v>100.08483052886137</v>
      </c>
      <c r="E46" s="116">
        <v>74161</v>
      </c>
      <c r="F46" s="133">
        <f t="shared" si="9"/>
        <v>4887</v>
      </c>
      <c r="G46" s="86">
        <f t="shared" si="8"/>
        <v>6.589716967139063</v>
      </c>
      <c r="I46" s="144"/>
    </row>
    <row r="47" spans="1:9" s="122" customFormat="1" ht="18" customHeight="1">
      <c r="A47" s="100" t="s">
        <v>52</v>
      </c>
      <c r="B47" s="116">
        <f>B10/0.28*0.6</f>
        <v>113856.42857142855</v>
      </c>
      <c r="C47" s="116">
        <f>C10/0.28*0.6-1</f>
        <v>131748.2857142857</v>
      </c>
      <c r="D47" s="86">
        <f t="shared" si="7"/>
        <v>115.71440222335147</v>
      </c>
      <c r="E47" s="116">
        <f>E10/0.28*0.6</f>
        <v>104457.85714285713</v>
      </c>
      <c r="F47" s="133">
        <f t="shared" si="9"/>
        <v>27290.42857142858</v>
      </c>
      <c r="G47" s="86">
        <f t="shared" si="8"/>
        <v>26.12577868039744</v>
      </c>
      <c r="I47" s="112"/>
    </row>
    <row r="48" spans="1:9" s="122" customFormat="1" ht="15" customHeight="1">
      <c r="A48" s="100" t="s">
        <v>53</v>
      </c>
      <c r="B48" s="116">
        <f>B12/0.28*0.6</f>
        <v>66745.71428571428</v>
      </c>
      <c r="C48" s="116">
        <f>C12/0.28*0.6+1</f>
        <v>39907.428571428565</v>
      </c>
      <c r="D48" s="86">
        <f t="shared" si="7"/>
        <v>59.7902487051068</v>
      </c>
      <c r="E48" s="116">
        <f>E12/0.28*0.6</f>
        <v>61234.2857142857</v>
      </c>
      <c r="F48" s="133">
        <f t="shared" si="9"/>
        <v>-21326.857142857138</v>
      </c>
      <c r="G48" s="86">
        <f t="shared" si="8"/>
        <v>-34.828294139604324</v>
      </c>
      <c r="I48" s="112"/>
    </row>
    <row r="49" spans="1:9" s="122" customFormat="1" ht="18" customHeight="1">
      <c r="A49" s="100" t="s">
        <v>54</v>
      </c>
      <c r="B49" s="116">
        <f>B9/0.375*0.5</f>
        <v>0</v>
      </c>
      <c r="C49" s="116">
        <f>C9/0.375*0.5</f>
        <v>0</v>
      </c>
      <c r="D49" s="86"/>
      <c r="E49" s="116">
        <f>E9/0.375*0.5-2</f>
        <v>1887.3333333333333</v>
      </c>
      <c r="F49" s="133">
        <f t="shared" si="9"/>
        <v>-1887.3333333333333</v>
      </c>
      <c r="G49" s="86">
        <f t="shared" si="8"/>
        <v>-100</v>
      </c>
      <c r="I49" s="112"/>
    </row>
    <row r="50" spans="1:9" s="122" customFormat="1" ht="15" customHeight="1">
      <c r="A50" s="98" t="s">
        <v>55</v>
      </c>
      <c r="B50" s="116"/>
      <c r="C50" s="116">
        <v>929</v>
      </c>
      <c r="D50" s="86"/>
      <c r="E50" s="116"/>
      <c r="F50" s="133">
        <f t="shared" si="9"/>
        <v>929</v>
      </c>
      <c r="G50" s="86"/>
      <c r="I50" s="112"/>
    </row>
    <row r="51" spans="1:7" s="112" customFormat="1" ht="15.75" customHeight="1">
      <c r="A51" s="101" t="s">
        <v>56</v>
      </c>
      <c r="B51" s="116">
        <f>B34+B35+B44</f>
        <v>1671980.6666666665</v>
      </c>
      <c r="C51" s="116">
        <f>C34+C35+C44</f>
        <v>1689071.619047619</v>
      </c>
      <c r="D51" s="86">
        <f>C51/B51*100</f>
        <v>101.02219796685961</v>
      </c>
      <c r="E51" s="116">
        <f>E34+E35+E44</f>
        <v>1577343.3333333335</v>
      </c>
      <c r="F51" s="116">
        <f>F34+F35+F44</f>
        <v>111728.28571428571</v>
      </c>
      <c r="G51" s="86">
        <f>F51/E51*100</f>
        <v>7.083320628627822</v>
      </c>
    </row>
    <row r="52" spans="1:7" s="112" customFormat="1" ht="14.25">
      <c r="A52" s="136"/>
      <c r="B52" s="137"/>
      <c r="C52" s="138"/>
      <c r="D52" s="137"/>
      <c r="E52" s="137"/>
      <c r="F52" s="137"/>
      <c r="G52" s="137"/>
    </row>
    <row r="53" spans="1:7" s="112" customFormat="1" ht="12">
      <c r="A53" s="139"/>
      <c r="B53" s="140"/>
      <c r="C53" s="141"/>
      <c r="D53" s="142"/>
      <c r="E53" s="141"/>
      <c r="F53" s="141"/>
      <c r="G53" s="142"/>
    </row>
    <row r="54" spans="1:7" ht="12.75">
      <c r="A54" s="139"/>
      <c r="B54" s="140"/>
      <c r="C54" s="141"/>
      <c r="D54" s="142"/>
      <c r="E54" s="141"/>
      <c r="F54" s="141"/>
      <c r="G54" s="142"/>
    </row>
    <row r="55" spans="1:2" ht="12.75">
      <c r="A55" s="121"/>
      <c r="B55" s="143"/>
    </row>
    <row r="56" spans="1:2" ht="12.75">
      <c r="A56" s="121"/>
      <c r="B56" s="143"/>
    </row>
    <row r="57" spans="1:2" ht="12.75">
      <c r="A57" s="121"/>
      <c r="B57" s="143"/>
    </row>
    <row r="58" spans="1:2" ht="12.75">
      <c r="A58" s="121"/>
      <c r="B58" s="143"/>
    </row>
    <row r="59" spans="1:2" ht="12.75">
      <c r="A59" s="121"/>
      <c r="B59" s="143"/>
    </row>
    <row r="60" spans="1:2" ht="12.75">
      <c r="A60" s="121"/>
      <c r="B60" s="143"/>
    </row>
    <row r="61" spans="1:2" ht="12.75">
      <c r="A61" s="121"/>
      <c r="B61" s="143"/>
    </row>
    <row r="62" spans="1:2" ht="12.75">
      <c r="A62" s="121"/>
      <c r="B62" s="143"/>
    </row>
    <row r="63" spans="1:2" ht="12.75">
      <c r="A63" s="121"/>
      <c r="B63" s="143"/>
    </row>
    <row r="64" spans="1:2" ht="12.75">
      <c r="A64" s="121"/>
      <c r="B64" s="143"/>
    </row>
    <row r="65" spans="1:2" ht="12.75">
      <c r="A65" s="121"/>
      <c r="B65" s="143"/>
    </row>
    <row r="66" spans="1:2" ht="12.75">
      <c r="A66" s="121"/>
      <c r="B66" s="143"/>
    </row>
    <row r="67" spans="1:2" ht="12.75">
      <c r="A67" s="121"/>
      <c r="B67" s="143"/>
    </row>
    <row r="68" spans="1:2" ht="12.75">
      <c r="A68" s="121"/>
      <c r="B68" s="143"/>
    </row>
    <row r="69" spans="1:2" ht="12.75">
      <c r="A69" s="121"/>
      <c r="B69" s="143"/>
    </row>
    <row r="70" spans="1:2" ht="12.75">
      <c r="A70" s="121"/>
      <c r="B70" s="143"/>
    </row>
    <row r="71" spans="1:2" ht="12.75">
      <c r="A71" s="121"/>
      <c r="B71" s="143"/>
    </row>
    <row r="72" spans="1:2" ht="12.75">
      <c r="A72" s="121"/>
      <c r="B72" s="143"/>
    </row>
    <row r="73" spans="1:2" ht="12.75">
      <c r="A73" s="121"/>
      <c r="B73" s="143"/>
    </row>
    <row r="74" spans="1:2" ht="12.75">
      <c r="A74" s="121"/>
      <c r="B74" s="143"/>
    </row>
    <row r="75" spans="1:2" ht="12.75">
      <c r="A75" s="121"/>
      <c r="B75" s="143"/>
    </row>
    <row r="76" spans="1:2" ht="12.75">
      <c r="A76" s="121"/>
      <c r="B76" s="143"/>
    </row>
    <row r="77" spans="1:2" ht="12.75">
      <c r="A77" s="121"/>
      <c r="B77" s="143"/>
    </row>
    <row r="78" spans="1:2" ht="12.75">
      <c r="A78" s="121"/>
      <c r="B78" s="143"/>
    </row>
    <row r="79" spans="1:2" ht="12.75">
      <c r="A79" s="121"/>
      <c r="B79" s="143"/>
    </row>
    <row r="80" spans="1:2" ht="12.75">
      <c r="A80" s="121"/>
      <c r="B80" s="143"/>
    </row>
    <row r="81" spans="1:2" ht="12.75">
      <c r="A81" s="121"/>
      <c r="B81" s="143"/>
    </row>
    <row r="82" spans="1:2" ht="12.75">
      <c r="A82" s="121"/>
      <c r="B82" s="143"/>
    </row>
    <row r="83" spans="1:2" ht="12.75">
      <c r="A83" s="121"/>
      <c r="B83" s="143"/>
    </row>
    <row r="84" spans="1:2" ht="12.75">
      <c r="A84" s="121"/>
      <c r="B84" s="143"/>
    </row>
    <row r="85" spans="1:2" ht="12.75">
      <c r="A85" s="121"/>
      <c r="B85" s="143"/>
    </row>
    <row r="86" spans="1:2" ht="12.75">
      <c r="A86" s="121"/>
      <c r="B86" s="143"/>
    </row>
    <row r="87" spans="1:2" ht="12.75">
      <c r="A87" s="121"/>
      <c r="B87" s="143"/>
    </row>
    <row r="88" spans="1:2" ht="12.75">
      <c r="A88" s="121"/>
      <c r="B88" s="143"/>
    </row>
    <row r="89" spans="1:2" ht="12.75">
      <c r="A89" s="121"/>
      <c r="B89" s="143"/>
    </row>
    <row r="90" spans="1:2" ht="12.75">
      <c r="A90" s="121"/>
      <c r="B90" s="143"/>
    </row>
    <row r="91" spans="1:2" ht="12.75">
      <c r="A91" s="121"/>
      <c r="B91" s="143"/>
    </row>
    <row r="92" spans="1:2" ht="12.75">
      <c r="A92" s="121"/>
      <c r="B92" s="143"/>
    </row>
    <row r="93" spans="1:2" ht="12.75">
      <c r="A93" s="121"/>
      <c r="B93" s="143"/>
    </row>
    <row r="94" spans="1:2" ht="12.75">
      <c r="A94" s="121"/>
      <c r="B94" s="143"/>
    </row>
    <row r="95" spans="1:2" ht="12.75">
      <c r="A95" s="121"/>
      <c r="B95" s="143"/>
    </row>
    <row r="96" spans="1:2" ht="12.75">
      <c r="A96" s="121"/>
      <c r="B96" s="143"/>
    </row>
    <row r="97" spans="1:2" ht="12.75">
      <c r="A97" s="121"/>
      <c r="B97" s="143"/>
    </row>
    <row r="98" spans="1:2" ht="12.75">
      <c r="A98" s="121"/>
      <c r="B98" s="143"/>
    </row>
    <row r="99" spans="1:2" ht="12.75">
      <c r="A99" s="121"/>
      <c r="B99" s="143"/>
    </row>
    <row r="100" spans="1:2" ht="12.75">
      <c r="A100" s="121"/>
      <c r="B100" s="143"/>
    </row>
    <row r="101" spans="1:2" ht="12.75">
      <c r="A101" s="121"/>
      <c r="B101" s="143"/>
    </row>
    <row r="102" spans="1:2" ht="12.75">
      <c r="A102" s="121"/>
      <c r="B102" s="143"/>
    </row>
    <row r="103" spans="1:2" ht="12.75">
      <c r="A103" s="121"/>
      <c r="B103" s="143"/>
    </row>
    <row r="104" spans="1:2" ht="12.75">
      <c r="A104" s="121"/>
      <c r="B104" s="143"/>
    </row>
    <row r="105" spans="1:2" ht="12.75">
      <c r="A105" s="121"/>
      <c r="B105" s="143"/>
    </row>
    <row r="106" spans="1:2" ht="12.75">
      <c r="A106" s="121"/>
      <c r="B106" s="143"/>
    </row>
    <row r="107" spans="1:2" ht="12.75">
      <c r="A107" s="121"/>
      <c r="B107" s="143"/>
    </row>
    <row r="108" spans="1:2" ht="12.75">
      <c r="A108" s="121"/>
      <c r="B108" s="143"/>
    </row>
    <row r="109" spans="1:2" ht="12.75">
      <c r="A109" s="121"/>
      <c r="B109" s="143"/>
    </row>
    <row r="110" spans="1:2" ht="12.75">
      <c r="A110" s="121"/>
      <c r="B110" s="143"/>
    </row>
    <row r="111" spans="1:2" ht="12.75">
      <c r="A111" s="121"/>
      <c r="B111" s="143"/>
    </row>
    <row r="112" spans="1:2" ht="12.75">
      <c r="A112" s="121"/>
      <c r="B112" s="143"/>
    </row>
    <row r="113" spans="1:2" ht="12.75">
      <c r="A113" s="121"/>
      <c r="B113" s="143"/>
    </row>
    <row r="114" spans="1:2" ht="12.75">
      <c r="A114" s="121"/>
      <c r="B114" s="143"/>
    </row>
    <row r="115" spans="1:2" ht="12.75">
      <c r="A115" s="121"/>
      <c r="B115" s="143"/>
    </row>
    <row r="116" spans="1:2" ht="12.75">
      <c r="A116" s="121"/>
      <c r="B116" s="143"/>
    </row>
    <row r="117" spans="1:2" ht="12.75">
      <c r="A117" s="121"/>
      <c r="B117" s="143"/>
    </row>
    <row r="118" spans="1:2" ht="12.75">
      <c r="A118" s="121"/>
      <c r="B118" s="143"/>
    </row>
    <row r="119" spans="1:2" ht="12.75">
      <c r="A119" s="121"/>
      <c r="B119" s="143"/>
    </row>
    <row r="120" spans="1:2" ht="12.75">
      <c r="A120" s="121"/>
      <c r="B120" s="143"/>
    </row>
    <row r="121" spans="1:2" ht="12.75">
      <c r="A121" s="121"/>
      <c r="B121" s="143"/>
    </row>
    <row r="122" spans="1:2" ht="12.75">
      <c r="A122" s="121"/>
      <c r="B122" s="143"/>
    </row>
    <row r="123" spans="1:2" ht="12.75">
      <c r="A123" s="121"/>
      <c r="B123" s="143"/>
    </row>
    <row r="124" spans="1:2" ht="12.75">
      <c r="A124" s="121"/>
      <c r="B124" s="143"/>
    </row>
    <row r="125" spans="1:2" ht="12.75">
      <c r="A125" s="121"/>
      <c r="B125" s="143"/>
    </row>
    <row r="126" spans="1:2" ht="12.75">
      <c r="A126" s="121"/>
      <c r="B126" s="143"/>
    </row>
    <row r="127" spans="1:2" ht="12.75">
      <c r="A127" s="121"/>
      <c r="B127" s="143"/>
    </row>
    <row r="128" spans="1:2" ht="12.75">
      <c r="A128" s="121"/>
      <c r="B128" s="143"/>
    </row>
    <row r="129" spans="1:2" ht="12.75">
      <c r="A129" s="121"/>
      <c r="B129" s="143"/>
    </row>
    <row r="130" spans="1:2" ht="12.75">
      <c r="A130" s="121"/>
      <c r="B130" s="143"/>
    </row>
    <row r="131" spans="1:2" ht="12.75">
      <c r="A131" s="121"/>
      <c r="B131" s="143"/>
    </row>
    <row r="132" spans="1:2" ht="12.75">
      <c r="A132" s="121"/>
      <c r="B132" s="143"/>
    </row>
    <row r="133" spans="1:2" ht="12.75">
      <c r="A133" s="121"/>
      <c r="B133" s="143"/>
    </row>
    <row r="134" spans="1:2" ht="12.75">
      <c r="A134" s="121"/>
      <c r="B134" s="143"/>
    </row>
    <row r="135" spans="1:2" ht="12.75">
      <c r="A135" s="121"/>
      <c r="B135" s="143"/>
    </row>
    <row r="136" spans="1:2" ht="12.75">
      <c r="A136" s="121"/>
      <c r="B136" s="143"/>
    </row>
    <row r="137" spans="1:2" ht="12.75">
      <c r="A137" s="121"/>
      <c r="B137" s="143"/>
    </row>
    <row r="138" spans="1:2" ht="12.75">
      <c r="A138" s="121"/>
      <c r="B138" s="143"/>
    </row>
    <row r="139" spans="1:2" ht="12.75">
      <c r="A139" s="121"/>
      <c r="B139" s="143"/>
    </row>
    <row r="140" spans="1:2" ht="12.75">
      <c r="A140" s="121"/>
      <c r="B140" s="143"/>
    </row>
    <row r="141" spans="1:2" ht="12.75">
      <c r="A141" s="121"/>
      <c r="B141" s="143"/>
    </row>
    <row r="142" spans="1:2" ht="12.75">
      <c r="A142" s="121"/>
      <c r="B142" s="143"/>
    </row>
    <row r="143" spans="1:2" ht="12.75">
      <c r="A143" s="121"/>
      <c r="B143" s="143"/>
    </row>
    <row r="144" spans="1:2" ht="12.75">
      <c r="A144" s="121"/>
      <c r="B144" s="143"/>
    </row>
    <row r="145" spans="1:2" ht="12.75">
      <c r="A145" s="121"/>
      <c r="B145" s="143"/>
    </row>
    <row r="146" spans="1:2" ht="12.75">
      <c r="A146" s="121"/>
      <c r="B146" s="143"/>
    </row>
    <row r="147" spans="1:2" ht="12.75">
      <c r="A147" s="121"/>
      <c r="B147" s="143"/>
    </row>
    <row r="148" spans="1:2" ht="12.75">
      <c r="A148" s="121"/>
      <c r="B148" s="143"/>
    </row>
    <row r="149" spans="1:2" ht="12.75">
      <c r="A149" s="121"/>
      <c r="B149" s="143"/>
    </row>
    <row r="150" spans="1:2" ht="12.75">
      <c r="A150" s="121"/>
      <c r="B150" s="143"/>
    </row>
    <row r="151" spans="1:2" ht="12.75">
      <c r="A151" s="121"/>
      <c r="B151" s="143"/>
    </row>
    <row r="152" spans="1:2" ht="12.75">
      <c r="A152" s="121"/>
      <c r="B152" s="143"/>
    </row>
    <row r="153" spans="1:2" ht="12.75">
      <c r="A153" s="121"/>
      <c r="B153" s="143"/>
    </row>
    <row r="154" spans="1:2" ht="12.75">
      <c r="A154" s="121"/>
      <c r="B154" s="143"/>
    </row>
    <row r="155" spans="1:2" ht="12.75">
      <c r="A155" s="121"/>
      <c r="B155" s="143"/>
    </row>
    <row r="156" spans="1:2" ht="12.75">
      <c r="A156" s="121"/>
      <c r="B156" s="143"/>
    </row>
    <row r="157" spans="1:2" ht="12.75">
      <c r="A157" s="121"/>
      <c r="B157" s="143"/>
    </row>
    <row r="158" spans="1:2" ht="12.75">
      <c r="A158" s="121"/>
      <c r="B158" s="143"/>
    </row>
    <row r="159" spans="1:2" ht="12.75">
      <c r="A159" s="121"/>
      <c r="B159" s="143"/>
    </row>
    <row r="160" spans="1:2" ht="12.75">
      <c r="A160" s="121"/>
      <c r="B160" s="143"/>
    </row>
    <row r="161" spans="1:2" ht="12.75">
      <c r="A161" s="121"/>
      <c r="B161" s="143"/>
    </row>
    <row r="162" spans="1:2" ht="12.75">
      <c r="A162" s="121"/>
      <c r="B162" s="143"/>
    </row>
    <row r="163" spans="1:2" ht="12.75">
      <c r="A163" s="121"/>
      <c r="B163" s="143"/>
    </row>
    <row r="164" spans="1:2" ht="12.75">
      <c r="A164" s="121"/>
      <c r="B164" s="143"/>
    </row>
    <row r="165" spans="1:2" ht="12.75">
      <c r="A165" s="121"/>
      <c r="B165" s="143"/>
    </row>
    <row r="166" spans="1:2" ht="12.75">
      <c r="A166" s="121"/>
      <c r="B166" s="143"/>
    </row>
    <row r="167" spans="1:2" ht="12.75">
      <c r="A167" s="121"/>
      <c r="B167" s="143"/>
    </row>
    <row r="168" spans="1:2" ht="12.75">
      <c r="A168" s="121"/>
      <c r="B168" s="143"/>
    </row>
    <row r="169" spans="1:2" ht="12.75">
      <c r="A169" s="121"/>
      <c r="B169" s="143"/>
    </row>
    <row r="170" spans="1:2" ht="12.75">
      <c r="A170" s="121"/>
      <c r="B170" s="143"/>
    </row>
    <row r="171" spans="1:2" ht="12.75">
      <c r="A171" s="121"/>
      <c r="B171" s="143"/>
    </row>
    <row r="172" spans="1:2" ht="12.75">
      <c r="A172" s="121"/>
      <c r="B172" s="143"/>
    </row>
    <row r="173" spans="1:2" ht="12.75">
      <c r="A173" s="121"/>
      <c r="B173" s="143"/>
    </row>
    <row r="174" spans="1:2" ht="12.75">
      <c r="A174" s="121"/>
      <c r="B174" s="143"/>
    </row>
    <row r="175" spans="1:2" ht="12.75">
      <c r="A175" s="121"/>
      <c r="B175" s="143"/>
    </row>
    <row r="176" spans="1:2" ht="12.75">
      <c r="A176" s="121"/>
      <c r="B176" s="143"/>
    </row>
    <row r="177" spans="1:2" ht="12.75">
      <c r="A177" s="121"/>
      <c r="B177" s="143"/>
    </row>
    <row r="178" spans="1:2" ht="12.75">
      <c r="A178" s="121"/>
      <c r="B178" s="143"/>
    </row>
    <row r="179" spans="1:2" ht="12.75">
      <c r="A179" s="121"/>
      <c r="B179" s="143"/>
    </row>
    <row r="180" spans="1:2" ht="12.75">
      <c r="A180" s="121"/>
      <c r="B180" s="143"/>
    </row>
    <row r="181" spans="1:2" ht="12.75">
      <c r="A181" s="121"/>
      <c r="B181" s="143"/>
    </row>
    <row r="182" spans="1:2" ht="12.75">
      <c r="A182" s="121"/>
      <c r="B182" s="143"/>
    </row>
    <row r="183" spans="1:2" ht="12.75">
      <c r="A183" s="121"/>
      <c r="B183" s="143"/>
    </row>
    <row r="184" spans="1:2" ht="12.75">
      <c r="A184" s="121"/>
      <c r="B184" s="143"/>
    </row>
    <row r="185" spans="1:2" ht="12.75">
      <c r="A185" s="121"/>
      <c r="B185" s="143"/>
    </row>
    <row r="186" spans="1:2" ht="12.75">
      <c r="A186" s="121"/>
      <c r="B186" s="143"/>
    </row>
    <row r="187" spans="1:2" ht="12.75">
      <c r="A187" s="121"/>
      <c r="B187" s="143"/>
    </row>
    <row r="188" spans="1:2" ht="12.75">
      <c r="A188" s="121"/>
      <c r="B188" s="143"/>
    </row>
    <row r="189" spans="1:2" ht="12.75">
      <c r="A189" s="121"/>
      <c r="B189" s="143"/>
    </row>
    <row r="190" spans="1:2" ht="12.75">
      <c r="A190" s="121"/>
      <c r="B190" s="143"/>
    </row>
    <row r="191" spans="1:2" ht="12.75">
      <c r="A191" s="121"/>
      <c r="B191" s="143"/>
    </row>
    <row r="192" spans="1:2" ht="12.75">
      <c r="A192" s="121"/>
      <c r="B192" s="143"/>
    </row>
    <row r="193" spans="1:2" ht="12.75">
      <c r="A193" s="121"/>
      <c r="B193" s="143"/>
    </row>
    <row r="194" spans="1:2" ht="12.75">
      <c r="A194" s="121"/>
      <c r="B194" s="143"/>
    </row>
    <row r="195" spans="1:2" ht="12.75">
      <c r="A195" s="121"/>
      <c r="B195" s="143"/>
    </row>
    <row r="196" spans="1:2" ht="12.75">
      <c r="A196" s="121"/>
      <c r="B196" s="143"/>
    </row>
    <row r="197" spans="1:2" ht="12.75">
      <c r="A197" s="121"/>
      <c r="B197" s="143"/>
    </row>
    <row r="198" spans="1:2" ht="12.75">
      <c r="A198" s="121"/>
      <c r="B198" s="143"/>
    </row>
    <row r="199" spans="1:2" ht="12.75">
      <c r="A199" s="121"/>
      <c r="B199" s="143"/>
    </row>
    <row r="200" spans="1:2" ht="12.75">
      <c r="A200" s="121"/>
      <c r="B200" s="143"/>
    </row>
    <row r="201" spans="1:2" ht="12.75">
      <c r="A201" s="121"/>
      <c r="B201" s="143"/>
    </row>
    <row r="202" spans="1:2" ht="12.75">
      <c r="A202" s="121"/>
      <c r="B202" s="143"/>
    </row>
    <row r="203" spans="1:2" ht="12.75">
      <c r="A203" s="121"/>
      <c r="B203" s="143"/>
    </row>
    <row r="204" spans="1:2" ht="12.75">
      <c r="A204" s="121"/>
      <c r="B204" s="143"/>
    </row>
    <row r="205" spans="1:2" ht="12.75">
      <c r="A205" s="121"/>
      <c r="B205" s="143"/>
    </row>
    <row r="206" spans="1:2" ht="12.75">
      <c r="A206" s="121"/>
      <c r="B206" s="143"/>
    </row>
    <row r="207" spans="1:2" ht="12.75">
      <c r="A207" s="121"/>
      <c r="B207" s="143"/>
    </row>
    <row r="208" spans="1:2" ht="12.75">
      <c r="A208" s="121"/>
      <c r="B208" s="143"/>
    </row>
    <row r="209" spans="1:2" ht="12.75">
      <c r="A209" s="121"/>
      <c r="B209" s="143"/>
    </row>
    <row r="210" spans="1:2" ht="12.75">
      <c r="A210" s="121"/>
      <c r="B210" s="143"/>
    </row>
    <row r="211" spans="1:2" ht="12.75">
      <c r="A211" s="121"/>
      <c r="B211" s="143"/>
    </row>
    <row r="212" spans="1:2" ht="12.75">
      <c r="A212" s="121"/>
      <c r="B212" s="143"/>
    </row>
    <row r="213" spans="1:2" ht="12.75">
      <c r="A213" s="121"/>
      <c r="B213" s="143"/>
    </row>
    <row r="214" spans="1:2" ht="12.75">
      <c r="A214" s="121"/>
      <c r="B214" s="143"/>
    </row>
    <row r="215" spans="1:2" ht="12.75">
      <c r="A215" s="121"/>
      <c r="B215" s="143"/>
    </row>
    <row r="216" spans="1:2" ht="12.75">
      <c r="A216" s="121"/>
      <c r="B216" s="143"/>
    </row>
    <row r="217" spans="1:2" ht="12.75">
      <c r="A217" s="121"/>
      <c r="B217" s="143"/>
    </row>
    <row r="218" spans="1:2" ht="12.75">
      <c r="A218" s="121"/>
      <c r="B218" s="143"/>
    </row>
    <row r="219" spans="1:2" ht="12.75">
      <c r="A219" s="121"/>
      <c r="B219" s="143"/>
    </row>
    <row r="220" spans="1:2" ht="12.75">
      <c r="A220" s="121"/>
      <c r="B220" s="143"/>
    </row>
    <row r="221" spans="1:2" ht="12.75">
      <c r="A221" s="121"/>
      <c r="B221" s="143"/>
    </row>
    <row r="222" spans="1:2" ht="12.75">
      <c r="A222" s="121"/>
      <c r="B222" s="143"/>
    </row>
    <row r="223" spans="1:2" ht="12.75">
      <c r="A223" s="121"/>
      <c r="B223" s="143"/>
    </row>
    <row r="224" spans="1:2" ht="12.75">
      <c r="A224" s="121"/>
      <c r="B224" s="143"/>
    </row>
    <row r="225" spans="1:2" ht="12.75">
      <c r="A225" s="121"/>
      <c r="B225" s="143"/>
    </row>
    <row r="226" spans="1:2" ht="12.75">
      <c r="A226" s="121"/>
      <c r="B226" s="143"/>
    </row>
    <row r="227" spans="1:2" ht="12.75">
      <c r="A227" s="121"/>
      <c r="B227" s="143"/>
    </row>
    <row r="228" spans="1:2" ht="12.75">
      <c r="A228" s="121"/>
      <c r="B228" s="143"/>
    </row>
    <row r="229" spans="1:2" ht="12.75">
      <c r="A229" s="121"/>
      <c r="B229" s="143"/>
    </row>
    <row r="230" spans="1:2" ht="12.75">
      <c r="A230" s="121"/>
      <c r="B230" s="143"/>
    </row>
    <row r="231" spans="1:2" ht="12.75">
      <c r="A231" s="121"/>
      <c r="B231" s="143"/>
    </row>
    <row r="232" spans="1:2" ht="12.75">
      <c r="A232" s="121"/>
      <c r="B232" s="143"/>
    </row>
    <row r="233" spans="1:2" ht="12.75">
      <c r="A233" s="121"/>
      <c r="B233" s="143"/>
    </row>
    <row r="234" spans="1:2" ht="12.75">
      <c r="A234" s="121"/>
      <c r="B234" s="143"/>
    </row>
    <row r="235" spans="1:2" ht="12.75">
      <c r="A235" s="121"/>
      <c r="B235" s="143"/>
    </row>
    <row r="236" spans="1:2" ht="12.75">
      <c r="A236" s="121"/>
      <c r="B236" s="143"/>
    </row>
    <row r="237" spans="1:2" ht="12.75">
      <c r="A237" s="121"/>
      <c r="B237" s="143"/>
    </row>
    <row r="238" spans="1:2" ht="12.75">
      <c r="A238" s="121"/>
      <c r="B238" s="143"/>
    </row>
    <row r="239" spans="1:2" ht="12.75">
      <c r="A239" s="121"/>
      <c r="B239" s="143"/>
    </row>
    <row r="240" spans="1:2" ht="12.75">
      <c r="A240" s="121"/>
      <c r="B240" s="143"/>
    </row>
    <row r="241" spans="1:2" ht="12.75">
      <c r="A241" s="121"/>
      <c r="B241" s="143"/>
    </row>
    <row r="242" spans="1:2" ht="12.75">
      <c r="A242" s="121"/>
      <c r="B242" s="143"/>
    </row>
    <row r="243" spans="1:2" ht="12.75">
      <c r="A243" s="121"/>
      <c r="B243" s="143"/>
    </row>
    <row r="244" spans="1:2" ht="12.75">
      <c r="A244" s="121"/>
      <c r="B244" s="143"/>
    </row>
    <row r="245" spans="1:2" ht="12.75">
      <c r="A245" s="121"/>
      <c r="B245" s="143"/>
    </row>
    <row r="246" spans="1:2" ht="12.75">
      <c r="A246" s="121"/>
      <c r="B246" s="143"/>
    </row>
    <row r="247" spans="1:2" ht="12.75">
      <c r="A247" s="121"/>
      <c r="B247" s="143"/>
    </row>
    <row r="248" spans="1:2" ht="12.75">
      <c r="A248" s="121"/>
      <c r="B248" s="143"/>
    </row>
    <row r="249" spans="1:2" ht="12.75">
      <c r="A249" s="121"/>
      <c r="B249" s="143"/>
    </row>
    <row r="250" spans="1:2" ht="12.75">
      <c r="A250" s="121"/>
      <c r="B250" s="143"/>
    </row>
    <row r="251" spans="1:2" ht="12.75">
      <c r="A251" s="121"/>
      <c r="B251" s="143"/>
    </row>
    <row r="252" spans="1:2" ht="12.75">
      <c r="A252" s="121"/>
      <c r="B252" s="143"/>
    </row>
    <row r="253" spans="1:2" ht="12.75">
      <c r="A253" s="121"/>
      <c r="B253" s="143"/>
    </row>
    <row r="254" spans="1:2" ht="12.75">
      <c r="A254" s="121"/>
      <c r="B254" s="143"/>
    </row>
    <row r="255" spans="1:2" ht="12.75">
      <c r="A255" s="121"/>
      <c r="B255" s="143"/>
    </row>
    <row r="256" spans="1:2" ht="12.75">
      <c r="A256" s="121"/>
      <c r="B256" s="143"/>
    </row>
    <row r="257" spans="1:2" ht="12.75">
      <c r="A257" s="121"/>
      <c r="B257" s="143"/>
    </row>
    <row r="258" spans="1:2" ht="12.75">
      <c r="A258" s="121"/>
      <c r="B258" s="143"/>
    </row>
    <row r="259" spans="1:2" ht="12.75">
      <c r="A259" s="121"/>
      <c r="B259" s="143"/>
    </row>
    <row r="260" spans="1:2" ht="12.75">
      <c r="A260" s="121"/>
      <c r="B260" s="143"/>
    </row>
    <row r="261" spans="1:2" ht="12.75">
      <c r="A261" s="121"/>
      <c r="B261" s="143"/>
    </row>
    <row r="262" spans="1:2" ht="12.75">
      <c r="A262" s="121"/>
      <c r="B262" s="143"/>
    </row>
    <row r="263" spans="1:2" ht="12.75">
      <c r="A263" s="121"/>
      <c r="B263" s="143"/>
    </row>
    <row r="264" spans="1:2" ht="12.75">
      <c r="A264" s="121"/>
      <c r="B264" s="143"/>
    </row>
    <row r="265" spans="1:2" ht="12.75">
      <c r="A265" s="121"/>
      <c r="B265" s="143"/>
    </row>
    <row r="266" spans="1:2" ht="12.75">
      <c r="A266" s="121"/>
      <c r="B266" s="143"/>
    </row>
    <row r="267" spans="1:2" ht="12.75">
      <c r="A267" s="121"/>
      <c r="B267" s="143"/>
    </row>
    <row r="268" spans="1:2" ht="12.75">
      <c r="A268" s="121"/>
      <c r="B268" s="143"/>
    </row>
    <row r="269" spans="1:2" ht="12.75">
      <c r="A269" s="121"/>
      <c r="B269" s="143"/>
    </row>
    <row r="270" spans="1:2" ht="12.75">
      <c r="A270" s="121"/>
      <c r="B270" s="143"/>
    </row>
    <row r="271" spans="1:2" ht="12.75">
      <c r="A271" s="121"/>
      <c r="B271" s="143"/>
    </row>
    <row r="272" spans="1:2" ht="12.75">
      <c r="A272" s="121"/>
      <c r="B272" s="143"/>
    </row>
    <row r="273" spans="1:2" ht="12.75">
      <c r="A273" s="121"/>
      <c r="B273" s="143"/>
    </row>
    <row r="274" spans="1:2" ht="12.75">
      <c r="A274" s="121"/>
      <c r="B274" s="143"/>
    </row>
    <row r="275" spans="1:2" ht="12.75">
      <c r="A275" s="121"/>
      <c r="B275" s="143"/>
    </row>
    <row r="276" spans="1:2" ht="12.75">
      <c r="A276" s="121"/>
      <c r="B276" s="143"/>
    </row>
    <row r="277" spans="1:2" ht="12.75">
      <c r="A277" s="121"/>
      <c r="B277" s="143"/>
    </row>
    <row r="278" spans="1:2" ht="12.75">
      <c r="A278" s="121"/>
      <c r="B278" s="143"/>
    </row>
    <row r="279" spans="1:2" ht="12.75">
      <c r="A279" s="121"/>
      <c r="B279" s="143"/>
    </row>
    <row r="280" spans="1:2" ht="12.75">
      <c r="A280" s="121"/>
      <c r="B280" s="143"/>
    </row>
    <row r="281" spans="1:2" ht="12.75">
      <c r="A281" s="121"/>
      <c r="B281" s="143"/>
    </row>
    <row r="282" spans="1:2" ht="12.75">
      <c r="A282" s="121"/>
      <c r="B282" s="143"/>
    </row>
    <row r="283" spans="1:2" ht="12.75">
      <c r="A283" s="121"/>
      <c r="B283" s="143"/>
    </row>
    <row r="284" spans="1:2" ht="12.75">
      <c r="A284" s="121"/>
      <c r="B284" s="143"/>
    </row>
    <row r="285" spans="1:2" ht="12.75">
      <c r="A285" s="121"/>
      <c r="B285" s="143"/>
    </row>
    <row r="286" spans="1:2" ht="12.75">
      <c r="A286" s="121"/>
      <c r="B286" s="143"/>
    </row>
    <row r="287" spans="1:2" ht="12.75">
      <c r="A287" s="121"/>
      <c r="B287" s="143"/>
    </row>
    <row r="288" spans="1:2" ht="12.75">
      <c r="A288" s="121"/>
      <c r="B288" s="143"/>
    </row>
    <row r="289" spans="1:2" ht="12.75">
      <c r="A289" s="121"/>
      <c r="B289" s="143"/>
    </row>
    <row r="290" spans="1:2" ht="12.75">
      <c r="A290" s="121"/>
      <c r="B290" s="143"/>
    </row>
    <row r="291" spans="1:2" ht="12.75">
      <c r="A291" s="121"/>
      <c r="B291" s="143"/>
    </row>
    <row r="292" spans="1:2" ht="12.75">
      <c r="A292" s="121"/>
      <c r="B292" s="143"/>
    </row>
    <row r="293" spans="1:2" ht="12.75">
      <c r="A293" s="121"/>
      <c r="B293" s="143"/>
    </row>
    <row r="294" spans="1:2" ht="12.75">
      <c r="A294" s="121"/>
      <c r="B294" s="143"/>
    </row>
    <row r="295" spans="1:2" ht="12.75">
      <c r="A295" s="121"/>
      <c r="B295" s="143"/>
    </row>
    <row r="296" spans="1:2" ht="12.75">
      <c r="A296" s="121"/>
      <c r="B296" s="143"/>
    </row>
    <row r="297" spans="1:2" ht="12.75">
      <c r="A297" s="121"/>
      <c r="B297" s="143"/>
    </row>
    <row r="298" spans="1:2" ht="12.75">
      <c r="A298" s="121"/>
      <c r="B298" s="143"/>
    </row>
    <row r="299" spans="1:2" ht="12.75">
      <c r="A299" s="121"/>
      <c r="B299" s="143"/>
    </row>
    <row r="300" spans="1:2" ht="12.75">
      <c r="A300" s="121"/>
      <c r="B300" s="143"/>
    </row>
    <row r="301" spans="1:2" ht="12.75">
      <c r="A301" s="121"/>
      <c r="B301" s="143"/>
    </row>
    <row r="302" spans="1:2" ht="12.75">
      <c r="A302" s="121"/>
      <c r="B302" s="143"/>
    </row>
    <row r="303" spans="1:2" ht="12.75">
      <c r="A303" s="121"/>
      <c r="B303" s="143"/>
    </row>
  </sheetData>
  <sheetProtection/>
  <mergeCells count="9">
    <mergeCell ref="A2:G2"/>
    <mergeCell ref="F3:G3"/>
    <mergeCell ref="A4:A5"/>
    <mergeCell ref="B4:B5"/>
    <mergeCell ref="C4:C5"/>
    <mergeCell ref="D4:D5"/>
    <mergeCell ref="E4:E5"/>
    <mergeCell ref="F4:F5"/>
    <mergeCell ref="G4:G5"/>
  </mergeCells>
  <printOptions horizontalCentered="1" verticalCentered="1"/>
  <pageMargins left="0.79" right="0.79" top="0.31" bottom="0.04" header="0.2" footer="0.35"/>
  <pageSetup horizontalDpi="600" verticalDpi="600" orientation="portrait" paperSize="9" scale="90"/>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A1:HO30"/>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C15" sqref="C15"/>
    </sheetView>
  </sheetViews>
  <sheetFormatPr defaultColWidth="9.00390625" defaultRowHeight="14.25"/>
  <cols>
    <col min="1" max="1" width="27.875" style="10" customWidth="1"/>
    <col min="2" max="2" width="12.375" style="10" customWidth="1"/>
    <col min="3" max="3" width="11.875" style="10" customWidth="1"/>
    <col min="4" max="4" width="11.25390625" style="10" customWidth="1"/>
    <col min="5" max="5" width="11.125" style="10" customWidth="1"/>
    <col min="6" max="16384" width="9.00390625" style="10" customWidth="1"/>
  </cols>
  <sheetData>
    <row r="1" spans="1:5" s="70" customFormat="1" ht="18" customHeight="1">
      <c r="A1" s="11" t="s">
        <v>144</v>
      </c>
      <c r="B1" s="77"/>
      <c r="C1" s="77"/>
      <c r="D1" s="78"/>
      <c r="E1" s="77"/>
    </row>
    <row r="2" spans="1:223" ht="27.75" customHeight="1">
      <c r="A2" s="521" t="s">
        <v>145</v>
      </c>
      <c r="B2" s="522"/>
      <c r="C2" s="522"/>
      <c r="D2" s="522"/>
      <c r="E2" s="522"/>
      <c r="F2" s="79"/>
      <c r="G2" s="522"/>
      <c r="H2" s="522"/>
      <c r="I2" s="522"/>
      <c r="J2" s="521"/>
      <c r="K2" s="522"/>
      <c r="L2" s="522"/>
      <c r="M2" s="522"/>
      <c r="N2" s="522"/>
      <c r="O2" s="522"/>
      <c r="P2" s="522"/>
      <c r="Q2" s="521"/>
      <c r="R2" s="522"/>
      <c r="S2" s="522"/>
      <c r="T2" s="522"/>
      <c r="U2" s="522"/>
      <c r="V2" s="522"/>
      <c r="W2" s="522"/>
      <c r="X2" s="521"/>
      <c r="Y2" s="522"/>
      <c r="Z2" s="522"/>
      <c r="AA2" s="522"/>
      <c r="AB2" s="522"/>
      <c r="AC2" s="522"/>
      <c r="AD2" s="522"/>
      <c r="AE2" s="521"/>
      <c r="AF2" s="522"/>
      <c r="AG2" s="522"/>
      <c r="AH2" s="522"/>
      <c r="AI2" s="522"/>
      <c r="AJ2" s="522"/>
      <c r="AK2" s="522"/>
      <c r="AL2" s="521"/>
      <c r="AM2" s="522"/>
      <c r="AN2" s="522"/>
      <c r="AO2" s="522"/>
      <c r="AP2" s="522"/>
      <c r="AQ2" s="522"/>
      <c r="AR2" s="522"/>
      <c r="AS2" s="521"/>
      <c r="AT2" s="522"/>
      <c r="AU2" s="522"/>
      <c r="AV2" s="522"/>
      <c r="AW2" s="522"/>
      <c r="AX2" s="522"/>
      <c r="AY2" s="522"/>
      <c r="AZ2" s="521"/>
      <c r="BA2" s="522"/>
      <c r="BB2" s="522"/>
      <c r="BC2" s="522"/>
      <c r="BD2" s="522"/>
      <c r="BE2" s="522"/>
      <c r="BF2" s="522"/>
      <c r="BG2" s="521"/>
      <c r="BH2" s="522"/>
      <c r="BI2" s="522"/>
      <c r="BJ2" s="522"/>
      <c r="BK2" s="522"/>
      <c r="BL2" s="522"/>
      <c r="BM2" s="522"/>
      <c r="BN2" s="521"/>
      <c r="BO2" s="522"/>
      <c r="BP2" s="522"/>
      <c r="BQ2" s="522"/>
      <c r="BR2" s="522"/>
      <c r="BS2" s="522"/>
      <c r="BT2" s="522"/>
      <c r="BU2" s="521"/>
      <c r="BV2" s="522"/>
      <c r="BW2" s="522"/>
      <c r="BX2" s="522"/>
      <c r="BY2" s="522"/>
      <c r="BZ2" s="522"/>
      <c r="CA2" s="522"/>
      <c r="CB2" s="521"/>
      <c r="CC2" s="522"/>
      <c r="CD2" s="522"/>
      <c r="CE2" s="522"/>
      <c r="CF2" s="522"/>
      <c r="CG2" s="522"/>
      <c r="CH2" s="522"/>
      <c r="CI2" s="521"/>
      <c r="CJ2" s="522"/>
      <c r="CK2" s="522"/>
      <c r="CL2" s="522"/>
      <c r="CM2" s="522"/>
      <c r="CN2" s="522"/>
      <c r="CO2" s="522"/>
      <c r="CP2" s="521"/>
      <c r="CQ2" s="522"/>
      <c r="CR2" s="522"/>
      <c r="CS2" s="522"/>
      <c r="CT2" s="522"/>
      <c r="CU2" s="522"/>
      <c r="CV2" s="522"/>
      <c r="CW2" s="521"/>
      <c r="CX2" s="522"/>
      <c r="CY2" s="522"/>
      <c r="CZ2" s="522"/>
      <c r="DA2" s="522"/>
      <c r="DB2" s="522"/>
      <c r="DC2" s="522"/>
      <c r="DD2" s="521"/>
      <c r="DE2" s="522"/>
      <c r="DF2" s="522"/>
      <c r="DG2" s="522"/>
      <c r="DH2" s="522"/>
      <c r="DI2" s="522"/>
      <c r="DJ2" s="522"/>
      <c r="DK2" s="521"/>
      <c r="DL2" s="522"/>
      <c r="DM2" s="522"/>
      <c r="DN2" s="522"/>
      <c r="DO2" s="522"/>
      <c r="DP2" s="522"/>
      <c r="DQ2" s="522"/>
      <c r="DR2" s="521"/>
      <c r="DS2" s="522"/>
      <c r="DT2" s="522"/>
      <c r="DU2" s="522"/>
      <c r="DV2" s="522"/>
      <c r="DW2" s="522"/>
      <c r="DX2" s="522"/>
      <c r="DY2" s="521"/>
      <c r="DZ2" s="522"/>
      <c r="EA2" s="522"/>
      <c r="EB2" s="522"/>
      <c r="EC2" s="522"/>
      <c r="ED2" s="522"/>
      <c r="EE2" s="522"/>
      <c r="EF2" s="521"/>
      <c r="EG2" s="522"/>
      <c r="EH2" s="522"/>
      <c r="EI2" s="522"/>
      <c r="EJ2" s="522"/>
      <c r="EK2" s="522"/>
      <c r="EL2" s="522"/>
      <c r="EM2" s="521"/>
      <c r="EN2" s="522"/>
      <c r="EO2" s="522"/>
      <c r="EP2" s="522"/>
      <c r="EQ2" s="522"/>
      <c r="ER2" s="522"/>
      <c r="ES2" s="522"/>
      <c r="ET2" s="521"/>
      <c r="EU2" s="522"/>
      <c r="EV2" s="522"/>
      <c r="EW2" s="522"/>
      <c r="EX2" s="522"/>
      <c r="EY2" s="522"/>
      <c r="EZ2" s="522"/>
      <c r="FA2" s="521"/>
      <c r="FB2" s="522"/>
      <c r="FC2" s="522"/>
      <c r="FD2" s="522"/>
      <c r="FE2" s="522"/>
      <c r="FF2" s="522"/>
      <c r="FG2" s="522"/>
      <c r="FH2" s="521"/>
      <c r="FI2" s="522"/>
      <c r="FJ2" s="522"/>
      <c r="FK2" s="522"/>
      <c r="FL2" s="522"/>
      <c r="FM2" s="522"/>
      <c r="FN2" s="522"/>
      <c r="FO2" s="521"/>
      <c r="FP2" s="522"/>
      <c r="FQ2" s="522"/>
      <c r="FR2" s="522"/>
      <c r="FS2" s="522"/>
      <c r="FT2" s="522"/>
      <c r="FU2" s="522"/>
      <c r="FV2" s="521"/>
      <c r="FW2" s="522"/>
      <c r="FX2" s="522"/>
      <c r="FY2" s="522"/>
      <c r="FZ2" s="522"/>
      <c r="GA2" s="522"/>
      <c r="GB2" s="522"/>
      <c r="GC2" s="521"/>
      <c r="GD2" s="522"/>
      <c r="GE2" s="522"/>
      <c r="GF2" s="522"/>
      <c r="GG2" s="522"/>
      <c r="GH2" s="522"/>
      <c r="GI2" s="522"/>
      <c r="GJ2" s="521"/>
      <c r="GK2" s="522"/>
      <c r="GL2" s="522"/>
      <c r="GM2" s="522"/>
      <c r="GN2" s="522"/>
      <c r="GO2" s="522"/>
      <c r="GP2" s="522"/>
      <c r="GQ2" s="521"/>
      <c r="GR2" s="522"/>
      <c r="GS2" s="522"/>
      <c r="GT2" s="522"/>
      <c r="GU2" s="522"/>
      <c r="GV2" s="522"/>
      <c r="GW2" s="522"/>
      <c r="GX2" s="521"/>
      <c r="GY2" s="522"/>
      <c r="GZ2" s="522"/>
      <c r="HA2" s="522"/>
      <c r="HB2" s="522"/>
      <c r="HC2" s="522"/>
      <c r="HD2" s="522"/>
      <c r="HE2" s="521"/>
      <c r="HF2" s="522"/>
      <c r="HG2" s="522"/>
      <c r="HH2" s="522"/>
      <c r="HI2" s="522"/>
      <c r="HJ2" s="522"/>
      <c r="HK2" s="522"/>
      <c r="HL2" s="521"/>
      <c r="HM2" s="522"/>
      <c r="HN2" s="522"/>
      <c r="HO2" s="522"/>
    </row>
    <row r="3" spans="1:223" ht="15.75" customHeight="1">
      <c r="A3" s="79"/>
      <c r="B3" s="80"/>
      <c r="C3" s="80"/>
      <c r="D3" s="80"/>
      <c r="E3" s="80"/>
      <c r="F3" s="79"/>
      <c r="G3" s="80"/>
      <c r="H3" s="80"/>
      <c r="I3" s="80"/>
      <c r="J3" s="79"/>
      <c r="K3" s="80"/>
      <c r="L3" s="80"/>
      <c r="M3" s="80"/>
      <c r="N3" s="80"/>
      <c r="O3" s="80"/>
      <c r="P3" s="80"/>
      <c r="Q3" s="79"/>
      <c r="R3" s="80"/>
      <c r="S3" s="80"/>
      <c r="T3" s="80"/>
      <c r="U3" s="80"/>
      <c r="V3" s="80"/>
      <c r="W3" s="80"/>
      <c r="X3" s="79"/>
      <c r="Y3" s="80"/>
      <c r="Z3" s="80"/>
      <c r="AA3" s="80"/>
      <c r="AB3" s="80"/>
      <c r="AC3" s="80"/>
      <c r="AD3" s="80"/>
      <c r="AE3" s="79"/>
      <c r="AF3" s="80"/>
      <c r="AG3" s="80"/>
      <c r="AH3" s="80"/>
      <c r="AI3" s="80"/>
      <c r="AJ3" s="80"/>
      <c r="AK3" s="80"/>
      <c r="AL3" s="79"/>
      <c r="AM3" s="80"/>
      <c r="AN3" s="80"/>
      <c r="AO3" s="80"/>
      <c r="AP3" s="80"/>
      <c r="AQ3" s="80"/>
      <c r="AR3" s="80"/>
      <c r="AS3" s="79"/>
      <c r="AT3" s="80"/>
      <c r="AU3" s="80"/>
      <c r="AV3" s="80"/>
      <c r="AW3" s="80"/>
      <c r="AX3" s="80"/>
      <c r="AY3" s="80"/>
      <c r="AZ3" s="79"/>
      <c r="BA3" s="80"/>
      <c r="BB3" s="80"/>
      <c r="BC3" s="80"/>
      <c r="BD3" s="80"/>
      <c r="BE3" s="80"/>
      <c r="BF3" s="80"/>
      <c r="BG3" s="79"/>
      <c r="BH3" s="80"/>
      <c r="BI3" s="80"/>
      <c r="BJ3" s="80"/>
      <c r="BK3" s="80"/>
      <c r="BL3" s="80"/>
      <c r="BM3" s="80"/>
      <c r="BN3" s="79"/>
      <c r="BO3" s="80"/>
      <c r="BP3" s="80"/>
      <c r="BQ3" s="80"/>
      <c r="BR3" s="80"/>
      <c r="BS3" s="80"/>
      <c r="BT3" s="80"/>
      <c r="BU3" s="79"/>
      <c r="BV3" s="80"/>
      <c r="BW3" s="80"/>
      <c r="BX3" s="80"/>
      <c r="BY3" s="80"/>
      <c r="BZ3" s="80"/>
      <c r="CA3" s="80"/>
      <c r="CB3" s="79"/>
      <c r="CC3" s="80"/>
      <c r="CD3" s="80"/>
      <c r="CE3" s="80"/>
      <c r="CF3" s="80"/>
      <c r="CG3" s="80"/>
      <c r="CH3" s="80"/>
      <c r="CI3" s="79"/>
      <c r="CJ3" s="80"/>
      <c r="CK3" s="80"/>
      <c r="CL3" s="80"/>
      <c r="CM3" s="80"/>
      <c r="CN3" s="80"/>
      <c r="CO3" s="80"/>
      <c r="CP3" s="79"/>
      <c r="CQ3" s="80"/>
      <c r="CR3" s="80"/>
      <c r="CS3" s="80"/>
      <c r="CT3" s="80"/>
      <c r="CU3" s="80"/>
      <c r="CV3" s="80"/>
      <c r="CW3" s="79"/>
      <c r="CX3" s="80"/>
      <c r="CY3" s="80"/>
      <c r="CZ3" s="80"/>
      <c r="DA3" s="80"/>
      <c r="DB3" s="80"/>
      <c r="DC3" s="80"/>
      <c r="DD3" s="79"/>
      <c r="DE3" s="80"/>
      <c r="DF3" s="80"/>
      <c r="DG3" s="80"/>
      <c r="DH3" s="80"/>
      <c r="DI3" s="80"/>
      <c r="DJ3" s="80"/>
      <c r="DK3" s="79"/>
      <c r="DL3" s="80"/>
      <c r="DM3" s="80"/>
      <c r="DN3" s="80"/>
      <c r="DO3" s="80"/>
      <c r="DP3" s="80"/>
      <c r="DQ3" s="80"/>
      <c r="DR3" s="79"/>
      <c r="DS3" s="80"/>
      <c r="DT3" s="80"/>
      <c r="DU3" s="80"/>
      <c r="DV3" s="80"/>
      <c r="DW3" s="80"/>
      <c r="DX3" s="80"/>
      <c r="DY3" s="79"/>
      <c r="DZ3" s="80"/>
      <c r="EA3" s="80"/>
      <c r="EB3" s="80"/>
      <c r="EC3" s="80"/>
      <c r="ED3" s="80"/>
      <c r="EE3" s="80"/>
      <c r="EF3" s="79"/>
      <c r="EG3" s="80"/>
      <c r="EH3" s="80"/>
      <c r="EI3" s="80"/>
      <c r="EJ3" s="80"/>
      <c r="EK3" s="80"/>
      <c r="EL3" s="80"/>
      <c r="EM3" s="79"/>
      <c r="EN3" s="80"/>
      <c r="EO3" s="80"/>
      <c r="EP3" s="80"/>
      <c r="EQ3" s="80"/>
      <c r="ER3" s="80"/>
      <c r="ES3" s="80"/>
      <c r="ET3" s="79"/>
      <c r="EU3" s="80"/>
      <c r="EV3" s="80"/>
      <c r="EW3" s="80"/>
      <c r="EX3" s="80"/>
      <c r="EY3" s="80"/>
      <c r="EZ3" s="80"/>
      <c r="FA3" s="79"/>
      <c r="FB3" s="80"/>
      <c r="FC3" s="80"/>
      <c r="FD3" s="80"/>
      <c r="FE3" s="80"/>
      <c r="FF3" s="80"/>
      <c r="FG3" s="80"/>
      <c r="FH3" s="79"/>
      <c r="FI3" s="80"/>
      <c r="FJ3" s="80"/>
      <c r="FK3" s="80"/>
      <c r="FL3" s="80"/>
      <c r="FM3" s="80"/>
      <c r="FN3" s="80"/>
      <c r="FO3" s="79"/>
      <c r="FP3" s="80"/>
      <c r="FQ3" s="80"/>
      <c r="FR3" s="80"/>
      <c r="FS3" s="80"/>
      <c r="FT3" s="80"/>
      <c r="FU3" s="80"/>
      <c r="FV3" s="79"/>
      <c r="FW3" s="80"/>
      <c r="FX3" s="80"/>
      <c r="FY3" s="80"/>
      <c r="FZ3" s="80"/>
      <c r="GA3" s="80"/>
      <c r="GB3" s="80"/>
      <c r="GC3" s="79"/>
      <c r="GD3" s="80"/>
      <c r="GE3" s="80"/>
      <c r="GF3" s="80"/>
      <c r="GG3" s="80"/>
      <c r="GH3" s="80"/>
      <c r="GI3" s="80"/>
      <c r="GJ3" s="79"/>
      <c r="GK3" s="80"/>
      <c r="GL3" s="80"/>
      <c r="GM3" s="80"/>
      <c r="GN3" s="80"/>
      <c r="GO3" s="80"/>
      <c r="GP3" s="80"/>
      <c r="GQ3" s="79"/>
      <c r="GR3" s="80"/>
      <c r="GS3" s="80"/>
      <c r="GT3" s="80"/>
      <c r="GU3" s="80"/>
      <c r="GV3" s="80"/>
      <c r="GW3" s="80"/>
      <c r="GX3" s="79"/>
      <c r="GY3" s="80"/>
      <c r="GZ3" s="80"/>
      <c r="HA3" s="80"/>
      <c r="HB3" s="80"/>
      <c r="HC3" s="80"/>
      <c r="HD3" s="80"/>
      <c r="HE3" s="79"/>
      <c r="HF3" s="80"/>
      <c r="HG3" s="80"/>
      <c r="HH3" s="80"/>
      <c r="HI3" s="80"/>
      <c r="HJ3" s="80"/>
      <c r="HK3" s="80"/>
      <c r="HL3" s="79"/>
      <c r="HM3" s="80"/>
      <c r="HN3" s="80"/>
      <c r="HO3" s="80"/>
    </row>
    <row r="4" spans="2:5" ht="26.25" customHeight="1">
      <c r="B4" s="81"/>
      <c r="C4" s="81"/>
      <c r="D4" s="81"/>
      <c r="E4" s="82" t="s">
        <v>3</v>
      </c>
    </row>
    <row r="5" spans="1:5" ht="24.75" customHeight="1">
      <c r="A5" s="524" t="s">
        <v>59</v>
      </c>
      <c r="B5" s="535" t="s">
        <v>146</v>
      </c>
      <c r="C5" s="535" t="s">
        <v>143</v>
      </c>
      <c r="D5" s="535" t="s">
        <v>62</v>
      </c>
      <c r="E5" s="533" t="s">
        <v>10</v>
      </c>
    </row>
    <row r="6" spans="1:5" ht="15" customHeight="1">
      <c r="A6" s="525"/>
      <c r="B6" s="536"/>
      <c r="C6" s="536"/>
      <c r="D6" s="536"/>
      <c r="E6" s="534"/>
    </row>
    <row r="7" spans="1:5" s="71" customFormat="1" ht="24.75" customHeight="1">
      <c r="A7" s="83" t="s">
        <v>63</v>
      </c>
      <c r="B7" s="84">
        <v>55333.215000000004</v>
      </c>
      <c r="C7" s="84">
        <v>71933</v>
      </c>
      <c r="D7" s="85">
        <f>C7-B7</f>
        <v>16599.784999999996</v>
      </c>
      <c r="E7" s="86">
        <f>D7/B7*100</f>
        <v>29.999675601715886</v>
      </c>
    </row>
    <row r="8" spans="1:5" s="71" customFormat="1" ht="24.75" customHeight="1">
      <c r="A8" s="83" t="s">
        <v>64</v>
      </c>
      <c r="B8" s="84">
        <v>4972.880000000001</v>
      </c>
      <c r="C8" s="84">
        <v>4973</v>
      </c>
      <c r="D8" s="85">
        <f aca="true" t="shared" si="0" ref="D8:D29">C8-B8</f>
        <v>0.11999999999898137</v>
      </c>
      <c r="E8" s="86">
        <f aca="true" t="shared" si="1" ref="E8:E24">D8/B8*100</f>
        <v>0.0024130885925053762</v>
      </c>
    </row>
    <row r="9" spans="1:5" s="71" customFormat="1" ht="24.75" customHeight="1">
      <c r="A9" s="83" t="s">
        <v>65</v>
      </c>
      <c r="B9" s="84">
        <v>64020.240000000005</v>
      </c>
      <c r="C9" s="84">
        <v>83336</v>
      </c>
      <c r="D9" s="85">
        <f t="shared" si="0"/>
        <v>19315.759999999995</v>
      </c>
      <c r="E9" s="86">
        <f t="shared" si="1"/>
        <v>30.171333315838854</v>
      </c>
    </row>
    <row r="10" spans="1:5" s="71" customFormat="1" ht="24.75" customHeight="1">
      <c r="A10" s="83" t="s">
        <v>66</v>
      </c>
      <c r="B10" s="84">
        <v>75577.425</v>
      </c>
      <c r="C10" s="84">
        <v>95082</v>
      </c>
      <c r="D10" s="85">
        <f t="shared" si="0"/>
        <v>19504.574999999997</v>
      </c>
      <c r="E10" s="86">
        <f t="shared" si="1"/>
        <v>25.807408759957084</v>
      </c>
    </row>
    <row r="11" spans="1:5" s="71" customFormat="1" ht="24.75" customHeight="1">
      <c r="A11" s="83" t="s">
        <v>67</v>
      </c>
      <c r="B11" s="84">
        <v>3476.772</v>
      </c>
      <c r="C11" s="84">
        <v>4868</v>
      </c>
      <c r="D11" s="85">
        <f t="shared" si="0"/>
        <v>1391.228</v>
      </c>
      <c r="E11" s="86">
        <f t="shared" si="1"/>
        <v>40.01493339223855</v>
      </c>
    </row>
    <row r="12" spans="1:5" s="71" customFormat="1" ht="24.75" customHeight="1">
      <c r="A12" s="83" t="s">
        <v>68</v>
      </c>
      <c r="B12" s="84">
        <v>12503.007</v>
      </c>
      <c r="C12" s="84">
        <v>17271</v>
      </c>
      <c r="D12" s="85">
        <f t="shared" si="0"/>
        <v>4767.993</v>
      </c>
      <c r="E12" s="86">
        <f t="shared" si="1"/>
        <v>38.134770299656715</v>
      </c>
    </row>
    <row r="13" spans="1:5" s="71" customFormat="1" ht="24.75" customHeight="1">
      <c r="A13" s="83" t="s">
        <v>69</v>
      </c>
      <c r="B13" s="84">
        <v>191453</v>
      </c>
      <c r="C13" s="84">
        <v>248888</v>
      </c>
      <c r="D13" s="85">
        <f t="shared" si="0"/>
        <v>57435</v>
      </c>
      <c r="E13" s="86">
        <f t="shared" si="1"/>
        <v>29.999529910735273</v>
      </c>
    </row>
    <row r="14" spans="1:5" s="71" customFormat="1" ht="24.75" customHeight="1">
      <c r="A14" s="83" t="s">
        <v>70</v>
      </c>
      <c r="B14" s="84">
        <v>29663.4672</v>
      </c>
      <c r="C14" s="84">
        <v>32536</v>
      </c>
      <c r="D14" s="85">
        <f t="shared" si="0"/>
        <v>2872.532800000001</v>
      </c>
      <c r="E14" s="86">
        <f t="shared" si="1"/>
        <v>9.6837391955314</v>
      </c>
    </row>
    <row r="15" spans="1:5" s="71" customFormat="1" ht="24.75" customHeight="1">
      <c r="A15" s="83" t="s">
        <v>71</v>
      </c>
      <c r="B15" s="84">
        <v>9990.64</v>
      </c>
      <c r="C15" s="84">
        <v>9991</v>
      </c>
      <c r="D15" s="85">
        <f t="shared" si="0"/>
        <v>0.3600000000005821</v>
      </c>
      <c r="E15" s="86">
        <f t="shared" si="1"/>
        <v>0.003603372756906285</v>
      </c>
    </row>
    <row r="16" spans="1:5" s="71" customFormat="1" ht="24.75" customHeight="1">
      <c r="A16" s="83" t="s">
        <v>72</v>
      </c>
      <c r="B16" s="84">
        <v>37288.60800000001</v>
      </c>
      <c r="C16" s="84">
        <v>55968</v>
      </c>
      <c r="D16" s="85">
        <f t="shared" si="0"/>
        <v>18679.391999999993</v>
      </c>
      <c r="E16" s="86">
        <f t="shared" si="1"/>
        <v>50.094098444221856</v>
      </c>
    </row>
    <row r="17" spans="1:5" s="71" customFormat="1" ht="24.75" customHeight="1">
      <c r="A17" s="83" t="s">
        <v>73</v>
      </c>
      <c r="B17" s="84">
        <v>36075.270000000004</v>
      </c>
      <c r="C17" s="84">
        <v>43735</v>
      </c>
      <c r="D17" s="85">
        <f t="shared" si="0"/>
        <v>7659.729999999996</v>
      </c>
      <c r="E17" s="86">
        <f t="shared" si="1"/>
        <v>21.23263387910886</v>
      </c>
    </row>
    <row r="18" spans="1:5" s="71" customFormat="1" ht="24.75" customHeight="1">
      <c r="A18" s="83" t="s">
        <v>74</v>
      </c>
      <c r="B18" s="84">
        <v>35140.1475</v>
      </c>
      <c r="C18" s="84">
        <v>48687</v>
      </c>
      <c r="D18" s="85">
        <f t="shared" si="0"/>
        <v>13546.8525</v>
      </c>
      <c r="E18" s="86">
        <f t="shared" si="1"/>
        <v>38.550926685780134</v>
      </c>
    </row>
    <row r="19" spans="1:5" s="71" customFormat="1" ht="24.75" customHeight="1">
      <c r="A19" s="83" t="s">
        <v>75</v>
      </c>
      <c r="B19" s="84">
        <v>11496.6075</v>
      </c>
      <c r="C19" s="84">
        <v>14601</v>
      </c>
      <c r="D19" s="85">
        <f t="shared" si="0"/>
        <v>3104.3925</v>
      </c>
      <c r="E19" s="86">
        <f t="shared" si="1"/>
        <v>27.002683182843285</v>
      </c>
    </row>
    <row r="20" spans="1:5" s="71" customFormat="1" ht="24.75" customHeight="1">
      <c r="A20" s="83" t="s">
        <v>76</v>
      </c>
      <c r="B20" s="84">
        <v>4779.2</v>
      </c>
      <c r="C20" s="84">
        <v>4779</v>
      </c>
      <c r="D20" s="85">
        <f t="shared" si="0"/>
        <v>-0.1999999999998181</v>
      </c>
      <c r="E20" s="86">
        <f t="shared" si="1"/>
        <v>-0.004184800803477948</v>
      </c>
    </row>
    <row r="21" spans="1:5" s="71" customFormat="1" ht="24.75" customHeight="1">
      <c r="A21" s="83" t="s">
        <v>77</v>
      </c>
      <c r="B21" s="84">
        <v>115.3824</v>
      </c>
      <c r="C21" s="84">
        <v>150</v>
      </c>
      <c r="D21" s="85">
        <f t="shared" si="0"/>
        <v>34.617599999999996</v>
      </c>
      <c r="E21" s="86">
        <f t="shared" si="1"/>
        <v>30.002496047924115</v>
      </c>
    </row>
    <row r="22" spans="1:5" s="71" customFormat="1" ht="24.75" customHeight="1">
      <c r="A22" s="83" t="s">
        <v>79</v>
      </c>
      <c r="B22" s="84">
        <v>8622.57</v>
      </c>
      <c r="C22" s="84">
        <v>10348</v>
      </c>
      <c r="D22" s="85">
        <f t="shared" si="0"/>
        <v>1725.4300000000003</v>
      </c>
      <c r="E22" s="86">
        <f t="shared" si="1"/>
        <v>20.01062328284955</v>
      </c>
    </row>
    <row r="23" spans="1:5" s="71" customFormat="1" ht="24.75" customHeight="1">
      <c r="A23" s="83" t="s">
        <v>80</v>
      </c>
      <c r="B23" s="84">
        <v>10725.33</v>
      </c>
      <c r="C23" s="84">
        <v>24860</v>
      </c>
      <c r="D23" s="85">
        <f t="shared" si="0"/>
        <v>14134.67</v>
      </c>
      <c r="E23" s="86">
        <f t="shared" si="1"/>
        <v>131.78773986441442</v>
      </c>
    </row>
    <row r="24" spans="1:5" s="71" customFormat="1" ht="24.75" customHeight="1">
      <c r="A24" s="83" t="s">
        <v>81</v>
      </c>
      <c r="B24" s="84">
        <v>2766.1200000000003</v>
      </c>
      <c r="C24" s="84">
        <v>2766</v>
      </c>
      <c r="D24" s="85">
        <f t="shared" si="0"/>
        <v>-0.12000000000034561</v>
      </c>
      <c r="E24" s="86">
        <f t="shared" si="1"/>
        <v>-0.004338206585410091</v>
      </c>
    </row>
    <row r="25" spans="1:5" s="71" customFormat="1" ht="24.75" customHeight="1">
      <c r="A25" s="83" t="s">
        <v>82</v>
      </c>
      <c r="B25" s="84"/>
      <c r="C25" s="84">
        <v>5041</v>
      </c>
      <c r="D25" s="85">
        <f t="shared" si="0"/>
        <v>5041</v>
      </c>
      <c r="E25" s="86"/>
    </row>
    <row r="26" spans="1:5" s="71" customFormat="1" ht="24.75" customHeight="1">
      <c r="A26" s="83" t="s">
        <v>147</v>
      </c>
      <c r="B26" s="84">
        <v>12000</v>
      </c>
      <c r="C26" s="84">
        <v>19000</v>
      </c>
      <c r="D26" s="85">
        <f t="shared" si="0"/>
        <v>7000</v>
      </c>
      <c r="E26" s="86">
        <f>D26/B26*100</f>
        <v>58.333333333333336</v>
      </c>
    </row>
    <row r="27" spans="1:5" s="71" customFormat="1" ht="24.75" customHeight="1">
      <c r="A27" s="83" t="s">
        <v>83</v>
      </c>
      <c r="B27" s="84">
        <v>1838.34</v>
      </c>
      <c r="C27" s="84">
        <v>14592</v>
      </c>
      <c r="D27" s="85">
        <f t="shared" si="0"/>
        <v>12753.66</v>
      </c>
      <c r="E27" s="86">
        <f>D27/B27*100</f>
        <v>693.7595874538986</v>
      </c>
    </row>
    <row r="28" spans="1:5" s="71" customFormat="1" ht="24.75" customHeight="1">
      <c r="A28" s="83" t="s">
        <v>84</v>
      </c>
      <c r="B28" s="84">
        <v>5943.3</v>
      </c>
      <c r="C28" s="84">
        <v>8920</v>
      </c>
      <c r="D28" s="85">
        <f t="shared" si="0"/>
        <v>2976.7</v>
      </c>
      <c r="E28" s="86">
        <f>D28/B28*100</f>
        <v>50.08496962966702</v>
      </c>
    </row>
    <row r="29" spans="1:5" s="71" customFormat="1" ht="24.75" customHeight="1">
      <c r="A29" s="87" t="s">
        <v>85</v>
      </c>
      <c r="B29" s="84">
        <f>SUM(B7:B28)</f>
        <v>613781.5216</v>
      </c>
      <c r="C29" s="84">
        <f>SUM(C7:C28)</f>
        <v>822325</v>
      </c>
      <c r="D29" s="85">
        <f t="shared" si="0"/>
        <v>208543.47840000002</v>
      </c>
      <c r="E29" s="86">
        <f>D29/B29*100</f>
        <v>33.97682580217971</v>
      </c>
    </row>
    <row r="30" spans="1:5" s="71" customFormat="1" ht="33" customHeight="1">
      <c r="A30" s="88"/>
      <c r="B30" s="88"/>
      <c r="C30" s="88"/>
      <c r="D30" s="88"/>
      <c r="E30" s="88"/>
    </row>
  </sheetData>
  <sheetProtection/>
  <mergeCells count="38">
    <mergeCell ref="GX2:HD2"/>
    <mergeCell ref="HE2:HK2"/>
    <mergeCell ref="HL2:HO2"/>
    <mergeCell ref="A5:A6"/>
    <mergeCell ref="B5:B6"/>
    <mergeCell ref="C5:C6"/>
    <mergeCell ref="D5:D6"/>
    <mergeCell ref="E5:E6"/>
    <mergeCell ref="FH2:FN2"/>
    <mergeCell ref="FO2:FU2"/>
    <mergeCell ref="FV2:GB2"/>
    <mergeCell ref="GC2:GI2"/>
    <mergeCell ref="GJ2:GP2"/>
    <mergeCell ref="GQ2:GW2"/>
    <mergeCell ref="DR2:DX2"/>
    <mergeCell ref="DY2:EE2"/>
    <mergeCell ref="EF2:EL2"/>
    <mergeCell ref="EM2:ES2"/>
    <mergeCell ref="ET2:EZ2"/>
    <mergeCell ref="FA2:FG2"/>
    <mergeCell ref="CB2:CH2"/>
    <mergeCell ref="CI2:CO2"/>
    <mergeCell ref="CP2:CV2"/>
    <mergeCell ref="CW2:DC2"/>
    <mergeCell ref="DD2:DJ2"/>
    <mergeCell ref="DK2:DQ2"/>
    <mergeCell ref="AL2:AR2"/>
    <mergeCell ref="AS2:AY2"/>
    <mergeCell ref="AZ2:BF2"/>
    <mergeCell ref="BG2:BM2"/>
    <mergeCell ref="BN2:BT2"/>
    <mergeCell ref="BU2:CA2"/>
    <mergeCell ref="A2:E2"/>
    <mergeCell ref="G2:I2"/>
    <mergeCell ref="J2:P2"/>
    <mergeCell ref="Q2:W2"/>
    <mergeCell ref="X2:AD2"/>
    <mergeCell ref="AE2:AK2"/>
  </mergeCells>
  <printOptions horizontalCentered="1"/>
  <pageMargins left="0.61" right="0.58" top="0.45" bottom="0.48" header="0.78" footer="0.79"/>
  <pageSetup horizontalDpi="300" verticalDpi="300" orientation="portrait" paperSize="9"/>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F1378"/>
  <sheetViews>
    <sheetView showGridLines="0" showZeros="0" zoomScalePageLayoutView="0" workbookViewId="0" topLeftCell="A1">
      <pane xSplit="2" ySplit="5" topLeftCell="C51" activePane="bottomRight" state="frozen"/>
      <selection pane="topLeft" activeCell="A1" sqref="A1"/>
      <selection pane="topRight" activeCell="A1" sqref="A1"/>
      <selection pane="bottomLeft" activeCell="A1" sqref="A1"/>
      <selection pane="bottomRight" activeCell="A17" sqref="A17"/>
    </sheetView>
  </sheetViews>
  <sheetFormatPr defaultColWidth="9.00390625" defaultRowHeight="14.25"/>
  <cols>
    <col min="1" max="1" width="52.625" style="10" customWidth="1"/>
    <col min="2" max="2" width="15.75390625" style="10" customWidth="1"/>
    <col min="3" max="3" width="12.625" style="10" hidden="1" customWidth="1"/>
    <col min="4" max="16384" width="9.00390625" style="10" customWidth="1"/>
  </cols>
  <sheetData>
    <row r="1" s="70" customFormat="1" ht="18" customHeight="1">
      <c r="A1" s="11" t="s">
        <v>148</v>
      </c>
    </row>
    <row r="2" spans="1:2" ht="22.5" customHeight="1">
      <c r="A2" s="549" t="s">
        <v>149</v>
      </c>
      <c r="B2" s="549"/>
    </row>
    <row r="3" ht="15.75" customHeight="1">
      <c r="B3" s="1" t="s">
        <v>3</v>
      </c>
    </row>
    <row r="4" spans="1:2" ht="20.25" customHeight="1">
      <c r="A4" s="2" t="s">
        <v>59</v>
      </c>
      <c r="B4" s="72" t="s">
        <v>150</v>
      </c>
    </row>
    <row r="5" spans="1:2" ht="15" customHeight="1">
      <c r="A5" s="73" t="s">
        <v>85</v>
      </c>
      <c r="B5" s="74">
        <f>SUM(B6,B290,B309,B398,B453,B509,B565,B683,B754,B833,B856,B981,B1045,B1111,B1131,B1170,B1235,B1253,B1306,B1363,B1364,B1367)</f>
        <v>822325</v>
      </c>
    </row>
    <row r="6" spans="1:2" s="71" customFormat="1" ht="15" customHeight="1">
      <c r="A6" s="73" t="s">
        <v>151</v>
      </c>
      <c r="B6" s="74">
        <f>SUM(B7,B19,B28,B39,B50,B61,B72,B84,B93,B106,B116,B125,B136,B150,B157,B165,B171,B178,B185,B192,B199,B205,B213,B219,B225,B231,B248)</f>
        <v>71933</v>
      </c>
    </row>
    <row r="7" spans="1:2" s="71" customFormat="1" ht="15" customHeight="1">
      <c r="A7" s="73" t="s">
        <v>152</v>
      </c>
      <c r="B7" s="74">
        <f>SUM(B8:B18)</f>
        <v>2360</v>
      </c>
    </row>
    <row r="8" spans="1:2" s="71" customFormat="1" ht="15" customHeight="1">
      <c r="A8" s="73" t="s">
        <v>153</v>
      </c>
      <c r="B8" s="74">
        <v>1823</v>
      </c>
    </row>
    <row r="9" spans="1:2" s="71" customFormat="1" ht="15" customHeight="1">
      <c r="A9" s="73" t="s">
        <v>154</v>
      </c>
      <c r="B9" s="74">
        <v>76</v>
      </c>
    </row>
    <row r="10" spans="1:2" s="71" customFormat="1" ht="15" customHeight="1">
      <c r="A10" s="73" t="s">
        <v>155</v>
      </c>
      <c r="B10" s="74">
        <v>0</v>
      </c>
    </row>
    <row r="11" spans="1:2" s="71" customFormat="1" ht="15" customHeight="1">
      <c r="A11" s="73" t="s">
        <v>156</v>
      </c>
      <c r="B11" s="74">
        <v>313</v>
      </c>
    </row>
    <row r="12" spans="1:2" s="71" customFormat="1" ht="15" customHeight="1">
      <c r="A12" s="73" t="s">
        <v>157</v>
      </c>
      <c r="B12" s="74">
        <v>0</v>
      </c>
    </row>
    <row r="13" spans="1:2" s="71" customFormat="1" ht="15" customHeight="1">
      <c r="A13" s="73" t="s">
        <v>158</v>
      </c>
      <c r="B13" s="74">
        <v>0</v>
      </c>
    </row>
    <row r="14" spans="1:2" s="71" customFormat="1" ht="15" customHeight="1">
      <c r="A14" s="73" t="s">
        <v>159</v>
      </c>
      <c r="B14" s="74">
        <v>0</v>
      </c>
    </row>
    <row r="15" spans="1:2" s="71" customFormat="1" ht="15" customHeight="1">
      <c r="A15" s="73" t="s">
        <v>160</v>
      </c>
      <c r="B15" s="74">
        <v>33</v>
      </c>
    </row>
    <row r="16" spans="1:2" s="71" customFormat="1" ht="15" customHeight="1">
      <c r="A16" s="73" t="s">
        <v>161</v>
      </c>
      <c r="B16" s="74">
        <v>0</v>
      </c>
    </row>
    <row r="17" spans="1:2" s="71" customFormat="1" ht="15" customHeight="1">
      <c r="A17" s="73" t="s">
        <v>162</v>
      </c>
      <c r="B17" s="74">
        <v>0</v>
      </c>
    </row>
    <row r="18" spans="1:2" s="71" customFormat="1" ht="15" customHeight="1">
      <c r="A18" s="73" t="s">
        <v>163</v>
      </c>
      <c r="B18" s="74">
        <v>115</v>
      </c>
    </row>
    <row r="19" spans="1:2" s="71" customFormat="1" ht="15" customHeight="1">
      <c r="A19" s="73" t="s">
        <v>164</v>
      </c>
      <c r="B19" s="74">
        <f>SUM(B20:B27)</f>
        <v>1971</v>
      </c>
    </row>
    <row r="20" spans="1:2" s="71" customFormat="1" ht="15" customHeight="1">
      <c r="A20" s="73" t="s">
        <v>153</v>
      </c>
      <c r="B20" s="74">
        <v>1402</v>
      </c>
    </row>
    <row r="21" spans="1:2" s="71" customFormat="1" ht="15" customHeight="1">
      <c r="A21" s="73" t="s">
        <v>154</v>
      </c>
      <c r="B21" s="74">
        <v>0</v>
      </c>
    </row>
    <row r="22" spans="1:2" s="71" customFormat="1" ht="15" customHeight="1">
      <c r="A22" s="73" t="s">
        <v>155</v>
      </c>
      <c r="B22" s="74">
        <v>0</v>
      </c>
    </row>
    <row r="23" spans="1:2" s="71" customFormat="1" ht="15" customHeight="1">
      <c r="A23" s="73" t="s">
        <v>165</v>
      </c>
      <c r="B23" s="74">
        <v>363</v>
      </c>
    </row>
    <row r="24" spans="1:2" s="71" customFormat="1" ht="15" customHeight="1">
      <c r="A24" s="73" t="s">
        <v>166</v>
      </c>
      <c r="B24" s="74">
        <v>9</v>
      </c>
    </row>
    <row r="25" spans="1:2" s="71" customFormat="1" ht="15" customHeight="1">
      <c r="A25" s="73" t="s">
        <v>167</v>
      </c>
      <c r="B25" s="74">
        <v>0</v>
      </c>
    </row>
    <row r="26" spans="1:2" s="71" customFormat="1" ht="15" customHeight="1">
      <c r="A26" s="73" t="s">
        <v>162</v>
      </c>
      <c r="B26" s="74">
        <v>0</v>
      </c>
    </row>
    <row r="27" spans="1:2" s="71" customFormat="1" ht="15" customHeight="1">
      <c r="A27" s="73" t="s">
        <v>168</v>
      </c>
      <c r="B27" s="74">
        <v>197</v>
      </c>
    </row>
    <row r="28" spans="1:2" s="71" customFormat="1" ht="15" customHeight="1">
      <c r="A28" s="73" t="s">
        <v>169</v>
      </c>
      <c r="B28" s="74">
        <f>SUM(B29:B38)</f>
        <v>7551</v>
      </c>
    </row>
    <row r="29" spans="1:3" ht="15" customHeight="1">
      <c r="A29" s="73" t="s">
        <v>153</v>
      </c>
      <c r="B29" s="74">
        <v>3826</v>
      </c>
      <c r="C29" s="71"/>
    </row>
    <row r="30" spans="1:3" ht="15" customHeight="1">
      <c r="A30" s="73" t="s">
        <v>154</v>
      </c>
      <c r="B30" s="74">
        <v>130</v>
      </c>
      <c r="C30" s="71"/>
    </row>
    <row r="31" spans="1:3" ht="15" customHeight="1">
      <c r="A31" s="73" t="s">
        <v>155</v>
      </c>
      <c r="B31" s="74">
        <v>339</v>
      </c>
      <c r="C31" s="71"/>
    </row>
    <row r="32" spans="1:3" ht="15" customHeight="1">
      <c r="A32" s="73" t="s">
        <v>170</v>
      </c>
      <c r="B32" s="74">
        <v>118</v>
      </c>
      <c r="C32" s="71"/>
    </row>
    <row r="33" spans="1:3" ht="15" customHeight="1">
      <c r="A33" s="73" t="s">
        <v>171</v>
      </c>
      <c r="B33" s="74">
        <v>0</v>
      </c>
      <c r="C33" s="71"/>
    </row>
    <row r="34" spans="1:3" ht="15" customHeight="1">
      <c r="A34" s="73" t="s">
        <v>172</v>
      </c>
      <c r="B34" s="74">
        <v>862</v>
      </c>
      <c r="C34" s="71"/>
    </row>
    <row r="35" spans="1:3" ht="15" customHeight="1">
      <c r="A35" s="73" t="s">
        <v>173</v>
      </c>
      <c r="B35" s="74">
        <v>1017</v>
      </c>
      <c r="C35" s="71"/>
    </row>
    <row r="36" spans="1:3" ht="15" customHeight="1">
      <c r="A36" s="73" t="s">
        <v>174</v>
      </c>
      <c r="B36" s="74">
        <v>0</v>
      </c>
      <c r="C36" s="71"/>
    </row>
    <row r="37" spans="1:3" ht="15" customHeight="1">
      <c r="A37" s="73" t="s">
        <v>162</v>
      </c>
      <c r="B37" s="74">
        <v>0</v>
      </c>
      <c r="C37" s="71"/>
    </row>
    <row r="38" spans="1:3" ht="15" customHeight="1">
      <c r="A38" s="73" t="s">
        <v>175</v>
      </c>
      <c r="B38" s="74">
        <v>1259</v>
      </c>
      <c r="C38" s="71"/>
    </row>
    <row r="39" spans="1:3" ht="15" customHeight="1">
      <c r="A39" s="73" t="s">
        <v>176</v>
      </c>
      <c r="B39" s="74">
        <f>SUM(B40:B49)</f>
        <v>3761</v>
      </c>
      <c r="C39" s="71"/>
    </row>
    <row r="40" spans="1:3" ht="15" customHeight="1">
      <c r="A40" s="73" t="s">
        <v>153</v>
      </c>
      <c r="B40" s="74">
        <v>2057</v>
      </c>
      <c r="C40" s="71"/>
    </row>
    <row r="41" spans="1:3" ht="15" customHeight="1">
      <c r="A41" s="73" t="s">
        <v>154</v>
      </c>
      <c r="B41" s="74">
        <v>11</v>
      </c>
      <c r="C41" s="71"/>
    </row>
    <row r="42" spans="1:3" ht="15" customHeight="1">
      <c r="A42" s="73" t="s">
        <v>155</v>
      </c>
      <c r="B42" s="74">
        <v>0</v>
      </c>
      <c r="C42" s="71"/>
    </row>
    <row r="43" spans="1:3" ht="15" customHeight="1">
      <c r="A43" s="73" t="s">
        <v>177</v>
      </c>
      <c r="B43" s="74">
        <v>0</v>
      </c>
      <c r="C43" s="71"/>
    </row>
    <row r="44" spans="1:3" ht="15" customHeight="1">
      <c r="A44" s="73" t="s">
        <v>178</v>
      </c>
      <c r="B44" s="74">
        <v>0</v>
      </c>
      <c r="C44" s="71"/>
    </row>
    <row r="45" spans="1:3" ht="15" customHeight="1">
      <c r="A45" s="73" t="s">
        <v>179</v>
      </c>
      <c r="B45" s="74">
        <v>0</v>
      </c>
      <c r="C45" s="71"/>
    </row>
    <row r="46" spans="1:3" ht="15" customHeight="1">
      <c r="A46" s="73" t="s">
        <v>180</v>
      </c>
      <c r="B46" s="74">
        <v>0</v>
      </c>
      <c r="C46" s="71"/>
    </row>
    <row r="47" spans="1:3" ht="15" customHeight="1">
      <c r="A47" s="73" t="s">
        <v>181</v>
      </c>
      <c r="B47" s="74">
        <v>19</v>
      </c>
      <c r="C47" s="71"/>
    </row>
    <row r="48" spans="1:3" ht="15" customHeight="1">
      <c r="A48" s="73" t="s">
        <v>162</v>
      </c>
      <c r="B48" s="74">
        <v>926</v>
      </c>
      <c r="C48" s="71"/>
    </row>
    <row r="49" spans="1:3" ht="15" customHeight="1">
      <c r="A49" s="73" t="s">
        <v>182</v>
      </c>
      <c r="B49" s="74">
        <v>748</v>
      </c>
      <c r="C49" s="71"/>
    </row>
    <row r="50" spans="1:3" ht="15" customHeight="1">
      <c r="A50" s="73" t="s">
        <v>183</v>
      </c>
      <c r="B50" s="74">
        <f>SUM(B51:B60)</f>
        <v>1071</v>
      </c>
      <c r="C50" s="71"/>
    </row>
    <row r="51" spans="1:3" ht="15" customHeight="1">
      <c r="A51" s="73" t="s">
        <v>153</v>
      </c>
      <c r="B51" s="74">
        <v>676</v>
      </c>
      <c r="C51" s="71"/>
    </row>
    <row r="52" spans="1:3" ht="15" customHeight="1">
      <c r="A52" s="73" t="s">
        <v>154</v>
      </c>
      <c r="B52" s="74">
        <v>28</v>
      </c>
      <c r="C52" s="71"/>
    </row>
    <row r="53" spans="1:3" ht="15" customHeight="1">
      <c r="A53" s="73" t="s">
        <v>155</v>
      </c>
      <c r="B53" s="74">
        <v>0</v>
      </c>
      <c r="C53" s="71"/>
    </row>
    <row r="54" spans="1:3" ht="15" customHeight="1">
      <c r="A54" s="73" t="s">
        <v>184</v>
      </c>
      <c r="B54" s="74">
        <v>0</v>
      </c>
      <c r="C54" s="71"/>
    </row>
    <row r="55" spans="1:3" ht="15" customHeight="1">
      <c r="A55" s="73" t="s">
        <v>185</v>
      </c>
      <c r="B55" s="74">
        <v>305</v>
      </c>
      <c r="C55" s="71"/>
    </row>
    <row r="56" spans="1:3" ht="15" customHeight="1">
      <c r="A56" s="73" t="s">
        <v>186</v>
      </c>
      <c r="B56" s="74">
        <v>0</v>
      </c>
      <c r="C56" s="71"/>
    </row>
    <row r="57" spans="1:3" ht="15" customHeight="1">
      <c r="A57" s="73" t="s">
        <v>187</v>
      </c>
      <c r="B57" s="74">
        <v>50</v>
      </c>
      <c r="C57" s="71"/>
    </row>
    <row r="58" spans="1:3" ht="15" customHeight="1">
      <c r="A58" s="73" t="s">
        <v>188</v>
      </c>
      <c r="B58" s="74">
        <v>7</v>
      </c>
      <c r="C58" s="71"/>
    </row>
    <row r="59" spans="1:3" ht="15" customHeight="1">
      <c r="A59" s="73" t="s">
        <v>162</v>
      </c>
      <c r="B59" s="74">
        <v>0</v>
      </c>
      <c r="C59" s="71"/>
    </row>
    <row r="60" spans="1:3" ht="15" customHeight="1">
      <c r="A60" s="73" t="s">
        <v>189</v>
      </c>
      <c r="B60" s="74">
        <v>5</v>
      </c>
      <c r="C60" s="71"/>
    </row>
    <row r="61" spans="1:3" ht="15" customHeight="1">
      <c r="A61" s="73" t="s">
        <v>190</v>
      </c>
      <c r="B61" s="74">
        <f>SUM(B62:B71)</f>
        <v>5268</v>
      </c>
      <c r="C61" s="71"/>
    </row>
    <row r="62" spans="1:3" ht="15" customHeight="1">
      <c r="A62" s="73" t="s">
        <v>153</v>
      </c>
      <c r="B62" s="74">
        <v>2800</v>
      </c>
      <c r="C62" s="71"/>
    </row>
    <row r="63" spans="1:3" ht="15" customHeight="1">
      <c r="A63" s="73" t="s">
        <v>154</v>
      </c>
      <c r="B63" s="74">
        <v>0</v>
      </c>
      <c r="C63" s="71"/>
    </row>
    <row r="64" spans="1:3" ht="15" customHeight="1">
      <c r="A64" s="73" t="s">
        <v>155</v>
      </c>
      <c r="B64" s="74">
        <v>0</v>
      </c>
      <c r="C64" s="71"/>
    </row>
    <row r="65" spans="1:3" ht="15" customHeight="1">
      <c r="A65" s="73" t="s">
        <v>191</v>
      </c>
      <c r="B65" s="74">
        <v>0</v>
      </c>
      <c r="C65" s="71"/>
    </row>
    <row r="66" spans="1:3" ht="15" customHeight="1">
      <c r="A66" s="73" t="s">
        <v>192</v>
      </c>
      <c r="B66" s="74">
        <v>192</v>
      </c>
      <c r="C66" s="71"/>
    </row>
    <row r="67" spans="1:3" ht="15" customHeight="1">
      <c r="A67" s="73" t="s">
        <v>193</v>
      </c>
      <c r="B67" s="74">
        <v>0</v>
      </c>
      <c r="C67" s="71"/>
    </row>
    <row r="68" spans="1:3" ht="15" customHeight="1">
      <c r="A68" s="73" t="s">
        <v>194</v>
      </c>
      <c r="B68" s="74">
        <v>378</v>
      </c>
      <c r="C68" s="71"/>
    </row>
    <row r="69" spans="1:3" ht="15" customHeight="1">
      <c r="A69" s="73" t="s">
        <v>195</v>
      </c>
      <c r="B69" s="74">
        <v>403</v>
      </c>
      <c r="C69" s="71"/>
    </row>
    <row r="70" spans="1:3" ht="15" customHeight="1">
      <c r="A70" s="73" t="s">
        <v>162</v>
      </c>
      <c r="B70" s="74">
        <v>0</v>
      </c>
      <c r="C70" s="71"/>
    </row>
    <row r="71" spans="1:3" ht="15" customHeight="1">
      <c r="A71" s="73" t="s">
        <v>196</v>
      </c>
      <c r="B71" s="74">
        <v>1495</v>
      </c>
      <c r="C71" s="71"/>
    </row>
    <row r="72" spans="1:3" ht="15" customHeight="1">
      <c r="A72" s="73" t="s">
        <v>197</v>
      </c>
      <c r="B72" s="74">
        <f>SUM(B73:B83)</f>
        <v>6945</v>
      </c>
      <c r="C72" s="71"/>
    </row>
    <row r="73" spans="1:3" ht="15" customHeight="1">
      <c r="A73" s="73" t="s">
        <v>153</v>
      </c>
      <c r="B73" s="74">
        <v>0</v>
      </c>
      <c r="C73" s="71">
        <f aca="true" t="shared" si="0" ref="C73:C82">B73/65303*71933</f>
        <v>0</v>
      </c>
    </row>
    <row r="74" spans="1:3" ht="15" customHeight="1">
      <c r="A74" s="73" t="s">
        <v>154</v>
      </c>
      <c r="B74" s="74">
        <v>0</v>
      </c>
      <c r="C74" s="71">
        <f t="shared" si="0"/>
        <v>0</v>
      </c>
    </row>
    <row r="75" spans="1:3" ht="15" customHeight="1">
      <c r="A75" s="73" t="s">
        <v>155</v>
      </c>
      <c r="B75" s="74">
        <v>0</v>
      </c>
      <c r="C75" s="71">
        <f t="shared" si="0"/>
        <v>0</v>
      </c>
    </row>
    <row r="76" spans="1:3" ht="15" customHeight="1">
      <c r="A76" s="73" t="s">
        <v>198</v>
      </c>
      <c r="B76" s="74">
        <v>0</v>
      </c>
      <c r="C76" s="71">
        <f t="shared" si="0"/>
        <v>0</v>
      </c>
    </row>
    <row r="77" spans="1:3" ht="15" customHeight="1">
      <c r="A77" s="73" t="s">
        <v>199</v>
      </c>
      <c r="B77" s="74">
        <v>0</v>
      </c>
      <c r="C77" s="71">
        <f t="shared" si="0"/>
        <v>0</v>
      </c>
    </row>
    <row r="78" spans="1:3" ht="15" customHeight="1">
      <c r="A78" s="73" t="s">
        <v>200</v>
      </c>
      <c r="B78" s="74">
        <v>0</v>
      </c>
      <c r="C78" s="71">
        <f t="shared" si="0"/>
        <v>0</v>
      </c>
    </row>
    <row r="79" spans="1:3" ht="15" customHeight="1">
      <c r="A79" s="73" t="s">
        <v>201</v>
      </c>
      <c r="B79" s="74">
        <v>0</v>
      </c>
      <c r="C79" s="71">
        <f t="shared" si="0"/>
        <v>0</v>
      </c>
    </row>
    <row r="80" spans="1:3" ht="15" customHeight="1">
      <c r="A80" s="73" t="s">
        <v>202</v>
      </c>
      <c r="B80" s="74">
        <v>0</v>
      </c>
      <c r="C80" s="71">
        <f t="shared" si="0"/>
        <v>0</v>
      </c>
    </row>
    <row r="81" spans="1:3" ht="15" customHeight="1">
      <c r="A81" s="73" t="s">
        <v>194</v>
      </c>
      <c r="B81" s="74">
        <v>0</v>
      </c>
      <c r="C81" s="71">
        <f t="shared" si="0"/>
        <v>0</v>
      </c>
    </row>
    <row r="82" spans="1:3" ht="15" customHeight="1">
      <c r="A82" s="73" t="s">
        <v>162</v>
      </c>
      <c r="B82" s="74">
        <v>0</v>
      </c>
      <c r="C82" s="71">
        <f t="shared" si="0"/>
        <v>0</v>
      </c>
    </row>
    <row r="83" spans="1:3" ht="15" customHeight="1">
      <c r="A83" s="73" t="s">
        <v>203</v>
      </c>
      <c r="B83" s="74">
        <v>6945</v>
      </c>
      <c r="C83" s="71"/>
    </row>
    <row r="84" spans="1:3" ht="15" customHeight="1">
      <c r="A84" s="73" t="s">
        <v>204</v>
      </c>
      <c r="B84" s="74">
        <f>SUM(B85:B92)</f>
        <v>2453</v>
      </c>
      <c r="C84" s="71"/>
    </row>
    <row r="85" spans="1:3" ht="15" customHeight="1">
      <c r="A85" s="73" t="s">
        <v>153</v>
      </c>
      <c r="B85" s="74">
        <v>1782</v>
      </c>
      <c r="C85" s="71"/>
    </row>
    <row r="86" spans="1:3" ht="15" customHeight="1">
      <c r="A86" s="73" t="s">
        <v>154</v>
      </c>
      <c r="B86" s="74">
        <v>57</v>
      </c>
      <c r="C86" s="71"/>
    </row>
    <row r="87" spans="1:3" ht="15" customHeight="1">
      <c r="A87" s="73" t="s">
        <v>155</v>
      </c>
      <c r="B87" s="74">
        <v>0</v>
      </c>
      <c r="C87" s="71"/>
    </row>
    <row r="88" spans="1:3" ht="15" customHeight="1">
      <c r="A88" s="73" t="s">
        <v>205</v>
      </c>
      <c r="B88" s="74">
        <v>297</v>
      </c>
      <c r="C88" s="71"/>
    </row>
    <row r="89" spans="1:3" ht="15" customHeight="1">
      <c r="A89" s="73" t="s">
        <v>206</v>
      </c>
      <c r="B89" s="74">
        <v>0</v>
      </c>
      <c r="C89" s="71"/>
    </row>
    <row r="90" spans="1:3" ht="15" customHeight="1">
      <c r="A90" s="73" t="s">
        <v>194</v>
      </c>
      <c r="B90" s="74">
        <v>0</v>
      </c>
      <c r="C90" s="71"/>
    </row>
    <row r="91" spans="1:3" ht="15" customHeight="1">
      <c r="A91" s="73" t="s">
        <v>162</v>
      </c>
      <c r="B91" s="74">
        <v>252</v>
      </c>
      <c r="C91" s="71"/>
    </row>
    <row r="92" spans="1:3" ht="15" customHeight="1">
      <c r="A92" s="73" t="s">
        <v>207</v>
      </c>
      <c r="B92" s="74">
        <v>65</v>
      </c>
      <c r="C92" s="71"/>
    </row>
    <row r="93" spans="1:3" ht="15" customHeight="1">
      <c r="A93" s="73" t="s">
        <v>208</v>
      </c>
      <c r="B93" s="74">
        <v>0</v>
      </c>
      <c r="C93" s="71">
        <f aca="true" t="shared" si="1" ref="C93:C105">B93/65303*71933</f>
        <v>0</v>
      </c>
    </row>
    <row r="94" spans="1:3" ht="15" customHeight="1">
      <c r="A94" s="73" t="s">
        <v>153</v>
      </c>
      <c r="B94" s="74">
        <v>0</v>
      </c>
      <c r="C94" s="71">
        <f t="shared" si="1"/>
        <v>0</v>
      </c>
    </row>
    <row r="95" spans="1:3" ht="15" customHeight="1">
      <c r="A95" s="73" t="s">
        <v>154</v>
      </c>
      <c r="B95" s="74">
        <v>0</v>
      </c>
      <c r="C95" s="71">
        <f t="shared" si="1"/>
        <v>0</v>
      </c>
    </row>
    <row r="96" spans="1:3" ht="15" customHeight="1">
      <c r="A96" s="73" t="s">
        <v>155</v>
      </c>
      <c r="B96" s="74">
        <v>0</v>
      </c>
      <c r="C96" s="71">
        <f t="shared" si="1"/>
        <v>0</v>
      </c>
    </row>
    <row r="97" spans="1:3" ht="15" customHeight="1">
      <c r="A97" s="73" t="s">
        <v>209</v>
      </c>
      <c r="B97" s="74">
        <v>0</v>
      </c>
      <c r="C97" s="71">
        <f t="shared" si="1"/>
        <v>0</v>
      </c>
    </row>
    <row r="98" spans="1:3" ht="15" customHeight="1">
      <c r="A98" s="73" t="s">
        <v>210</v>
      </c>
      <c r="B98" s="74">
        <v>0</v>
      </c>
      <c r="C98" s="71">
        <f t="shared" si="1"/>
        <v>0</v>
      </c>
    </row>
    <row r="99" spans="1:3" ht="15" customHeight="1">
      <c r="A99" s="73" t="s">
        <v>194</v>
      </c>
      <c r="B99" s="74">
        <v>0</v>
      </c>
      <c r="C99" s="71">
        <f t="shared" si="1"/>
        <v>0</v>
      </c>
    </row>
    <row r="100" spans="1:3" ht="15" customHeight="1">
      <c r="A100" s="73" t="s">
        <v>211</v>
      </c>
      <c r="B100" s="74">
        <v>0</v>
      </c>
      <c r="C100" s="71">
        <f t="shared" si="1"/>
        <v>0</v>
      </c>
    </row>
    <row r="101" spans="1:3" ht="15" customHeight="1">
      <c r="A101" s="73" t="s">
        <v>212</v>
      </c>
      <c r="B101" s="74">
        <v>0</v>
      </c>
      <c r="C101" s="71">
        <f t="shared" si="1"/>
        <v>0</v>
      </c>
    </row>
    <row r="102" spans="1:3" ht="15" customHeight="1">
      <c r="A102" s="73" t="s">
        <v>213</v>
      </c>
      <c r="B102" s="74">
        <v>0</v>
      </c>
      <c r="C102" s="71">
        <f t="shared" si="1"/>
        <v>0</v>
      </c>
    </row>
    <row r="103" spans="1:3" ht="15" customHeight="1">
      <c r="A103" s="73" t="s">
        <v>214</v>
      </c>
      <c r="B103" s="74">
        <v>0</v>
      </c>
      <c r="C103" s="71">
        <f t="shared" si="1"/>
        <v>0</v>
      </c>
    </row>
    <row r="104" spans="1:3" ht="15" customHeight="1">
      <c r="A104" s="73" t="s">
        <v>162</v>
      </c>
      <c r="B104" s="74">
        <v>0</v>
      </c>
      <c r="C104" s="71">
        <f t="shared" si="1"/>
        <v>0</v>
      </c>
    </row>
    <row r="105" spans="1:3" ht="15" customHeight="1">
      <c r="A105" s="73" t="s">
        <v>215</v>
      </c>
      <c r="B105" s="74">
        <v>0</v>
      </c>
      <c r="C105" s="71">
        <f t="shared" si="1"/>
        <v>0</v>
      </c>
    </row>
    <row r="106" spans="1:3" ht="15" customHeight="1">
      <c r="A106" s="73" t="s">
        <v>216</v>
      </c>
      <c r="B106" s="74">
        <f>SUM(B107:B115)</f>
        <v>958</v>
      </c>
      <c r="C106" s="71"/>
    </row>
    <row r="107" spans="1:3" ht="15" customHeight="1">
      <c r="A107" s="73" t="s">
        <v>153</v>
      </c>
      <c r="B107" s="74">
        <v>428</v>
      </c>
      <c r="C107" s="71"/>
    </row>
    <row r="108" spans="1:3" ht="15" customHeight="1">
      <c r="A108" s="73" t="s">
        <v>154</v>
      </c>
      <c r="B108" s="74">
        <v>0</v>
      </c>
      <c r="C108" s="71"/>
    </row>
    <row r="109" spans="1:3" ht="15" customHeight="1">
      <c r="A109" s="73" t="s">
        <v>155</v>
      </c>
      <c r="B109" s="74">
        <v>0</v>
      </c>
      <c r="C109" s="71"/>
    </row>
    <row r="110" spans="1:3" ht="15" customHeight="1">
      <c r="A110" s="73" t="s">
        <v>217</v>
      </c>
      <c r="B110" s="74">
        <v>0</v>
      </c>
      <c r="C110" s="71"/>
    </row>
    <row r="111" spans="1:3" ht="15" customHeight="1">
      <c r="A111" s="73" t="s">
        <v>218</v>
      </c>
      <c r="B111" s="74">
        <v>0</v>
      </c>
      <c r="C111" s="71"/>
    </row>
    <row r="112" spans="1:3" ht="15" customHeight="1">
      <c r="A112" s="73" t="s">
        <v>219</v>
      </c>
      <c r="B112" s="74">
        <v>0</v>
      </c>
      <c r="C112" s="71"/>
    </row>
    <row r="113" spans="1:3" ht="15" customHeight="1">
      <c r="A113" s="73" t="s">
        <v>220</v>
      </c>
      <c r="B113" s="74">
        <v>493</v>
      </c>
      <c r="C113" s="71"/>
    </row>
    <row r="114" spans="1:3" ht="15" customHeight="1">
      <c r="A114" s="73" t="s">
        <v>162</v>
      </c>
      <c r="B114" s="74">
        <v>0</v>
      </c>
      <c r="C114" s="71"/>
    </row>
    <row r="115" spans="1:3" ht="15" customHeight="1">
      <c r="A115" s="73" t="s">
        <v>221</v>
      </c>
      <c r="B115" s="74">
        <v>37</v>
      </c>
      <c r="C115" s="71"/>
    </row>
    <row r="116" spans="1:3" ht="15" customHeight="1">
      <c r="A116" s="73" t="s">
        <v>222</v>
      </c>
      <c r="B116" s="74">
        <f>SUM(B117:B124)</f>
        <v>7702</v>
      </c>
      <c r="C116" s="71"/>
    </row>
    <row r="117" spans="1:3" ht="15" customHeight="1">
      <c r="A117" s="73" t="s">
        <v>153</v>
      </c>
      <c r="B117" s="74">
        <v>7151</v>
      </c>
      <c r="C117" s="71"/>
    </row>
    <row r="118" spans="1:3" ht="15" customHeight="1">
      <c r="A118" s="73" t="s">
        <v>154</v>
      </c>
      <c r="B118" s="74">
        <v>551</v>
      </c>
      <c r="C118" s="71"/>
    </row>
    <row r="119" spans="1:3" ht="15" customHeight="1">
      <c r="A119" s="73" t="s">
        <v>155</v>
      </c>
      <c r="B119" s="74">
        <v>0</v>
      </c>
      <c r="C119" s="71"/>
    </row>
    <row r="120" spans="1:3" ht="15" customHeight="1">
      <c r="A120" s="73" t="s">
        <v>223</v>
      </c>
      <c r="B120" s="74">
        <v>0</v>
      </c>
      <c r="C120" s="71">
        <f>B120/65303*71933</f>
        <v>0</v>
      </c>
    </row>
    <row r="121" spans="1:3" ht="15" customHeight="1">
      <c r="A121" s="73" t="s">
        <v>224</v>
      </c>
      <c r="B121" s="74">
        <v>0</v>
      </c>
      <c r="C121" s="71">
        <f>B121/65303*71933</f>
        <v>0</v>
      </c>
    </row>
    <row r="122" spans="1:3" ht="15" customHeight="1">
      <c r="A122" s="73" t="s">
        <v>225</v>
      </c>
      <c r="B122" s="74">
        <v>0</v>
      </c>
      <c r="C122" s="71">
        <f>B122/65303*71933</f>
        <v>0</v>
      </c>
    </row>
    <row r="123" spans="1:3" ht="15" customHeight="1">
      <c r="A123" s="73" t="s">
        <v>162</v>
      </c>
      <c r="B123" s="74">
        <v>0</v>
      </c>
      <c r="C123" s="71">
        <f>B123/65303*71933</f>
        <v>0</v>
      </c>
    </row>
    <row r="124" spans="1:3" ht="15" customHeight="1">
      <c r="A124" s="73" t="s">
        <v>226</v>
      </c>
      <c r="B124" s="74">
        <v>0</v>
      </c>
      <c r="C124" s="71">
        <f>B124/65303*71933</f>
        <v>0</v>
      </c>
    </row>
    <row r="125" spans="1:3" ht="15" customHeight="1">
      <c r="A125" s="73" t="s">
        <v>227</v>
      </c>
      <c r="B125" s="74">
        <f>SUM(B126:B135)</f>
        <v>2504</v>
      </c>
      <c r="C125" s="71"/>
    </row>
    <row r="126" spans="1:3" ht="15" customHeight="1">
      <c r="A126" s="73" t="s">
        <v>153</v>
      </c>
      <c r="B126" s="74">
        <v>954</v>
      </c>
      <c r="C126" s="71"/>
    </row>
    <row r="127" spans="1:3" ht="15" customHeight="1">
      <c r="A127" s="73" t="s">
        <v>154</v>
      </c>
      <c r="B127" s="74">
        <v>207</v>
      </c>
      <c r="C127" s="71"/>
    </row>
    <row r="128" spans="1:3" ht="15" customHeight="1">
      <c r="A128" s="73" t="s">
        <v>155</v>
      </c>
      <c r="B128" s="74">
        <v>0</v>
      </c>
      <c r="C128" s="71"/>
    </row>
    <row r="129" spans="1:3" ht="15" customHeight="1">
      <c r="A129" s="73" t="s">
        <v>228</v>
      </c>
      <c r="B129" s="74">
        <v>0</v>
      </c>
      <c r="C129" s="71"/>
    </row>
    <row r="130" spans="1:3" ht="15" customHeight="1">
      <c r="A130" s="73" t="s">
        <v>229</v>
      </c>
      <c r="B130" s="74">
        <v>0</v>
      </c>
      <c r="C130" s="71"/>
    </row>
    <row r="131" spans="1:3" ht="15" customHeight="1">
      <c r="A131" s="73" t="s">
        <v>230</v>
      </c>
      <c r="B131" s="74">
        <v>0</v>
      </c>
      <c r="C131" s="71"/>
    </row>
    <row r="132" spans="1:3" ht="15" customHeight="1">
      <c r="A132" s="73" t="s">
        <v>231</v>
      </c>
      <c r="B132" s="74">
        <v>0</v>
      </c>
      <c r="C132" s="71"/>
    </row>
    <row r="133" spans="1:3" ht="15" customHeight="1">
      <c r="A133" s="73" t="s">
        <v>232</v>
      </c>
      <c r="B133" s="74">
        <v>369</v>
      </c>
      <c r="C133" s="71"/>
    </row>
    <row r="134" spans="1:3" ht="15" customHeight="1">
      <c r="A134" s="73" t="s">
        <v>162</v>
      </c>
      <c r="B134" s="74">
        <v>28</v>
      </c>
      <c r="C134" s="71"/>
    </row>
    <row r="135" spans="1:3" ht="15" customHeight="1">
      <c r="A135" s="73" t="s">
        <v>233</v>
      </c>
      <c r="B135" s="74">
        <v>946</v>
      </c>
      <c r="C135" s="71"/>
    </row>
    <row r="136" spans="1:3" ht="15" customHeight="1">
      <c r="A136" s="73" t="s">
        <v>234</v>
      </c>
      <c r="B136" s="74">
        <f>SUM(B137:B149)</f>
        <v>108</v>
      </c>
      <c r="C136" s="71"/>
    </row>
    <row r="137" spans="1:3" ht="15" customHeight="1">
      <c r="A137" s="73" t="s">
        <v>153</v>
      </c>
      <c r="B137" s="74">
        <v>0</v>
      </c>
      <c r="C137" s="71"/>
    </row>
    <row r="138" spans="1:3" ht="15" customHeight="1">
      <c r="A138" s="73" t="s">
        <v>154</v>
      </c>
      <c r="B138" s="74">
        <v>0</v>
      </c>
      <c r="C138" s="71"/>
    </row>
    <row r="139" spans="1:3" ht="15" customHeight="1">
      <c r="A139" s="75" t="s">
        <v>155</v>
      </c>
      <c r="B139" s="76">
        <v>0</v>
      </c>
      <c r="C139" s="71"/>
    </row>
    <row r="140" spans="1:3" ht="15" customHeight="1">
      <c r="A140" s="73" t="s">
        <v>235</v>
      </c>
      <c r="B140" s="74">
        <v>0</v>
      </c>
      <c r="C140" s="71"/>
    </row>
    <row r="141" spans="1:3" ht="15" customHeight="1">
      <c r="A141" s="73" t="s">
        <v>236</v>
      </c>
      <c r="B141" s="74">
        <v>64</v>
      </c>
      <c r="C141" s="71"/>
    </row>
    <row r="142" spans="1:3" ht="15" customHeight="1">
      <c r="A142" s="73" t="s">
        <v>237</v>
      </c>
      <c r="B142" s="74">
        <v>0</v>
      </c>
      <c r="C142" s="71"/>
    </row>
    <row r="143" spans="1:3" ht="15" customHeight="1">
      <c r="A143" s="73" t="s">
        <v>238</v>
      </c>
      <c r="B143" s="74">
        <v>0</v>
      </c>
      <c r="C143" s="71"/>
    </row>
    <row r="144" spans="1:3" ht="15" customHeight="1">
      <c r="A144" s="73" t="s">
        <v>239</v>
      </c>
      <c r="B144" s="74">
        <v>0</v>
      </c>
      <c r="C144" s="71"/>
    </row>
    <row r="145" spans="1:3" ht="15" customHeight="1">
      <c r="A145" s="73" t="s">
        <v>240</v>
      </c>
      <c r="B145" s="74">
        <v>0</v>
      </c>
      <c r="C145" s="71"/>
    </row>
    <row r="146" spans="1:3" ht="15" customHeight="1">
      <c r="A146" s="73" t="s">
        <v>241</v>
      </c>
      <c r="B146" s="74">
        <v>0</v>
      </c>
      <c r="C146" s="71"/>
    </row>
    <row r="147" spans="1:3" ht="15" customHeight="1">
      <c r="A147" s="73" t="s">
        <v>242</v>
      </c>
      <c r="B147" s="74">
        <v>0</v>
      </c>
      <c r="C147" s="71"/>
    </row>
    <row r="148" spans="1:3" ht="15" customHeight="1">
      <c r="A148" s="73" t="s">
        <v>162</v>
      </c>
      <c r="B148" s="74">
        <v>0</v>
      </c>
      <c r="C148" s="71"/>
    </row>
    <row r="149" spans="1:3" ht="15" customHeight="1">
      <c r="A149" s="73" t="s">
        <v>243</v>
      </c>
      <c r="B149" s="74">
        <v>44</v>
      </c>
      <c r="C149" s="71"/>
    </row>
    <row r="150" spans="1:3" ht="15" customHeight="1">
      <c r="A150" s="73" t="s">
        <v>244</v>
      </c>
      <c r="B150" s="74">
        <f>SUM(B151:B156)</f>
        <v>545</v>
      </c>
      <c r="C150" s="71"/>
    </row>
    <row r="151" spans="1:3" ht="15" customHeight="1">
      <c r="A151" s="73" t="s">
        <v>153</v>
      </c>
      <c r="B151" s="74">
        <v>438</v>
      </c>
      <c r="C151" s="71"/>
    </row>
    <row r="152" spans="1:3" ht="15" customHeight="1">
      <c r="A152" s="73" t="s">
        <v>154</v>
      </c>
      <c r="B152" s="74">
        <v>6</v>
      </c>
      <c r="C152" s="71"/>
    </row>
    <row r="153" spans="1:3" ht="15" customHeight="1">
      <c r="A153" s="73" t="s">
        <v>155</v>
      </c>
      <c r="B153" s="74">
        <v>0</v>
      </c>
      <c r="C153" s="71"/>
    </row>
    <row r="154" spans="1:3" ht="15" customHeight="1">
      <c r="A154" s="73" t="s">
        <v>245</v>
      </c>
      <c r="B154" s="74">
        <v>68</v>
      </c>
      <c r="C154" s="71"/>
    </row>
    <row r="155" spans="1:3" ht="15" customHeight="1">
      <c r="A155" s="73" t="s">
        <v>162</v>
      </c>
      <c r="B155" s="74">
        <v>0</v>
      </c>
      <c r="C155" s="71"/>
    </row>
    <row r="156" spans="1:3" ht="15" customHeight="1">
      <c r="A156" s="73" t="s">
        <v>246</v>
      </c>
      <c r="B156" s="74">
        <v>33</v>
      </c>
      <c r="C156" s="71"/>
    </row>
    <row r="157" spans="1:3" ht="15" customHeight="1">
      <c r="A157" s="73" t="s">
        <v>247</v>
      </c>
      <c r="B157" s="74">
        <f>SUM(B158:B164)</f>
        <v>224</v>
      </c>
      <c r="C157" s="71"/>
    </row>
    <row r="158" spans="1:3" ht="15" customHeight="1">
      <c r="A158" s="73" t="s">
        <v>153</v>
      </c>
      <c r="B158" s="74">
        <v>83</v>
      </c>
      <c r="C158" s="71"/>
    </row>
    <row r="159" spans="1:3" ht="15" customHeight="1">
      <c r="A159" s="73" t="s">
        <v>154</v>
      </c>
      <c r="B159" s="74">
        <v>0</v>
      </c>
      <c r="C159" s="71"/>
    </row>
    <row r="160" spans="1:3" ht="15" customHeight="1">
      <c r="A160" s="73" t="s">
        <v>155</v>
      </c>
      <c r="B160" s="74">
        <v>0</v>
      </c>
      <c r="C160" s="71"/>
    </row>
    <row r="161" spans="1:3" ht="15" customHeight="1">
      <c r="A161" s="73" t="s">
        <v>248</v>
      </c>
      <c r="B161" s="74">
        <v>0</v>
      </c>
      <c r="C161" s="71"/>
    </row>
    <row r="162" spans="1:3" ht="15" customHeight="1">
      <c r="A162" s="73" t="s">
        <v>249</v>
      </c>
      <c r="B162" s="74">
        <v>102</v>
      </c>
      <c r="C162" s="71"/>
    </row>
    <row r="163" spans="1:3" ht="15" customHeight="1">
      <c r="A163" s="73" t="s">
        <v>162</v>
      </c>
      <c r="B163" s="74">
        <v>28</v>
      </c>
      <c r="C163" s="71"/>
    </row>
    <row r="164" spans="1:3" ht="15" customHeight="1">
      <c r="A164" s="73" t="s">
        <v>250</v>
      </c>
      <c r="B164" s="74">
        <v>11</v>
      </c>
      <c r="C164" s="71"/>
    </row>
    <row r="165" spans="1:3" ht="15" customHeight="1">
      <c r="A165" s="73" t="s">
        <v>251</v>
      </c>
      <c r="B165" s="74">
        <f>SUM(B166:B170)</f>
        <v>407</v>
      </c>
      <c r="C165" s="71"/>
    </row>
    <row r="166" spans="1:3" ht="15" customHeight="1">
      <c r="A166" s="73" t="s">
        <v>153</v>
      </c>
      <c r="B166" s="74">
        <v>305</v>
      </c>
      <c r="C166" s="71"/>
    </row>
    <row r="167" spans="1:3" ht="15" customHeight="1">
      <c r="A167" s="73" t="s">
        <v>154</v>
      </c>
      <c r="B167" s="74">
        <v>0</v>
      </c>
      <c r="C167" s="71"/>
    </row>
    <row r="168" spans="1:3" ht="15" customHeight="1">
      <c r="A168" s="73" t="s">
        <v>155</v>
      </c>
      <c r="B168" s="74">
        <v>0</v>
      </c>
      <c r="C168" s="71"/>
    </row>
    <row r="169" spans="1:3" ht="15" customHeight="1">
      <c r="A169" s="73" t="s">
        <v>252</v>
      </c>
      <c r="B169" s="74">
        <v>48</v>
      </c>
      <c r="C169" s="71"/>
    </row>
    <row r="170" spans="1:3" ht="15" customHeight="1">
      <c r="A170" s="73" t="s">
        <v>253</v>
      </c>
      <c r="B170" s="74">
        <v>54</v>
      </c>
      <c r="C170" s="71"/>
    </row>
    <row r="171" spans="1:3" ht="15" customHeight="1">
      <c r="A171" s="73" t="s">
        <v>254</v>
      </c>
      <c r="B171" s="74">
        <f>SUM(B172:B177)</f>
        <v>852</v>
      </c>
      <c r="C171" s="71"/>
    </row>
    <row r="172" spans="1:3" ht="15" customHeight="1">
      <c r="A172" s="73" t="s">
        <v>153</v>
      </c>
      <c r="B172" s="74">
        <v>746</v>
      </c>
      <c r="C172" s="71"/>
    </row>
    <row r="173" spans="1:3" ht="15" customHeight="1">
      <c r="A173" s="73" t="s">
        <v>154</v>
      </c>
      <c r="B173" s="74">
        <v>33</v>
      </c>
      <c r="C173" s="71"/>
    </row>
    <row r="174" spans="1:3" ht="15" customHeight="1">
      <c r="A174" s="73" t="s">
        <v>155</v>
      </c>
      <c r="B174" s="74">
        <v>0</v>
      </c>
      <c r="C174" s="71"/>
    </row>
    <row r="175" spans="1:3" ht="15" customHeight="1">
      <c r="A175" s="73" t="s">
        <v>167</v>
      </c>
      <c r="B175" s="74">
        <v>0</v>
      </c>
      <c r="C175" s="71"/>
    </row>
    <row r="176" spans="1:3" ht="15" customHeight="1">
      <c r="A176" s="73" t="s">
        <v>162</v>
      </c>
      <c r="B176" s="74">
        <v>0</v>
      </c>
      <c r="C176" s="71"/>
    </row>
    <row r="177" spans="1:3" ht="15" customHeight="1">
      <c r="A177" s="73" t="s">
        <v>255</v>
      </c>
      <c r="B177" s="74">
        <v>73</v>
      </c>
      <c r="C177" s="71"/>
    </row>
    <row r="178" spans="1:3" ht="15" customHeight="1">
      <c r="A178" s="73" t="s">
        <v>256</v>
      </c>
      <c r="B178" s="74">
        <f>SUM(B179:B184)</f>
        <v>2880</v>
      </c>
      <c r="C178" s="71"/>
    </row>
    <row r="179" spans="1:3" ht="15" customHeight="1">
      <c r="A179" s="73" t="s">
        <v>153</v>
      </c>
      <c r="B179" s="74">
        <v>948</v>
      </c>
      <c r="C179" s="71"/>
    </row>
    <row r="180" spans="1:3" ht="15" customHeight="1">
      <c r="A180" s="73" t="s">
        <v>154</v>
      </c>
      <c r="B180" s="74">
        <v>20</v>
      </c>
      <c r="C180" s="71"/>
    </row>
    <row r="181" spans="1:3" ht="15" customHeight="1">
      <c r="A181" s="73" t="s">
        <v>155</v>
      </c>
      <c r="B181" s="74">
        <v>3</v>
      </c>
      <c r="C181" s="71"/>
    </row>
    <row r="182" spans="1:3" ht="15" customHeight="1">
      <c r="A182" s="73" t="s">
        <v>257</v>
      </c>
      <c r="B182" s="74">
        <v>530</v>
      </c>
      <c r="C182" s="71"/>
    </row>
    <row r="183" spans="1:3" ht="15" customHeight="1">
      <c r="A183" s="73" t="s">
        <v>162</v>
      </c>
      <c r="B183" s="74">
        <v>3</v>
      </c>
      <c r="C183" s="71"/>
    </row>
    <row r="184" spans="1:3" ht="15" customHeight="1">
      <c r="A184" s="73" t="s">
        <v>258</v>
      </c>
      <c r="B184" s="74">
        <v>1376</v>
      </c>
      <c r="C184" s="71"/>
    </row>
    <row r="185" spans="1:3" ht="15" customHeight="1">
      <c r="A185" s="73" t="s">
        <v>259</v>
      </c>
      <c r="B185" s="74">
        <f>SUM(B186:B191)</f>
        <v>7770</v>
      </c>
      <c r="C185" s="71"/>
    </row>
    <row r="186" spans="1:3" ht="15" customHeight="1">
      <c r="A186" s="73" t="s">
        <v>153</v>
      </c>
      <c r="B186" s="74">
        <v>5889</v>
      </c>
      <c r="C186" s="71"/>
    </row>
    <row r="187" spans="1:3" ht="15" customHeight="1">
      <c r="A187" s="73" t="s">
        <v>154</v>
      </c>
      <c r="B187" s="74">
        <v>247</v>
      </c>
      <c r="C187" s="71"/>
    </row>
    <row r="188" spans="1:3" ht="15" customHeight="1">
      <c r="A188" s="73" t="s">
        <v>155</v>
      </c>
      <c r="B188" s="74">
        <v>211</v>
      </c>
      <c r="C188" s="71"/>
    </row>
    <row r="189" spans="1:3" ht="15" customHeight="1">
      <c r="A189" s="73" t="s">
        <v>260</v>
      </c>
      <c r="B189" s="74">
        <v>239</v>
      </c>
      <c r="C189" s="71"/>
    </row>
    <row r="190" spans="1:3" ht="15" customHeight="1">
      <c r="A190" s="73" t="s">
        <v>162</v>
      </c>
      <c r="B190" s="74">
        <v>0</v>
      </c>
      <c r="C190" s="71"/>
    </row>
    <row r="191" spans="1:3" ht="15" customHeight="1">
      <c r="A191" s="73" t="s">
        <v>261</v>
      </c>
      <c r="B191" s="74">
        <v>1184</v>
      </c>
      <c r="C191" s="71"/>
    </row>
    <row r="192" spans="1:3" ht="15" customHeight="1">
      <c r="A192" s="73" t="s">
        <v>262</v>
      </c>
      <c r="B192" s="74">
        <f>SUM(B193:B198)</f>
        <v>1965</v>
      </c>
      <c r="C192" s="71"/>
    </row>
    <row r="193" spans="1:3" ht="15" customHeight="1">
      <c r="A193" s="73" t="s">
        <v>153</v>
      </c>
      <c r="B193" s="74">
        <v>1380</v>
      </c>
      <c r="C193" s="71"/>
    </row>
    <row r="194" spans="1:3" ht="15" customHeight="1">
      <c r="A194" s="73" t="s">
        <v>154</v>
      </c>
      <c r="B194" s="74">
        <v>35</v>
      </c>
      <c r="C194" s="71"/>
    </row>
    <row r="195" spans="1:3" ht="15" customHeight="1">
      <c r="A195" s="73" t="s">
        <v>155</v>
      </c>
      <c r="B195" s="74">
        <v>0</v>
      </c>
      <c r="C195" s="71"/>
    </row>
    <row r="196" spans="1:3" ht="15" customHeight="1">
      <c r="A196" s="73" t="s">
        <v>263</v>
      </c>
      <c r="B196" s="74">
        <v>332</v>
      </c>
      <c r="C196" s="71"/>
    </row>
    <row r="197" spans="1:3" ht="15" customHeight="1">
      <c r="A197" s="73" t="s">
        <v>162</v>
      </c>
      <c r="B197" s="74">
        <v>0</v>
      </c>
      <c r="C197" s="71"/>
    </row>
    <row r="198" spans="1:3" ht="15" customHeight="1">
      <c r="A198" s="73" t="s">
        <v>264</v>
      </c>
      <c r="B198" s="74">
        <v>218</v>
      </c>
      <c r="C198" s="71"/>
    </row>
    <row r="199" spans="1:3" ht="15" customHeight="1">
      <c r="A199" s="73" t="s">
        <v>265</v>
      </c>
      <c r="B199" s="74">
        <f>SUM(B200:B204)</f>
        <v>2778</v>
      </c>
      <c r="C199" s="71"/>
    </row>
    <row r="200" spans="1:3" ht="15" customHeight="1">
      <c r="A200" s="73" t="s">
        <v>153</v>
      </c>
      <c r="B200" s="74">
        <v>1028</v>
      </c>
      <c r="C200" s="71"/>
    </row>
    <row r="201" spans="1:3" ht="15" customHeight="1">
      <c r="A201" s="73" t="s">
        <v>154</v>
      </c>
      <c r="B201" s="74">
        <v>24</v>
      </c>
      <c r="C201" s="71"/>
    </row>
    <row r="202" spans="1:3" ht="15" customHeight="1">
      <c r="A202" s="73" t="s">
        <v>155</v>
      </c>
      <c r="B202" s="74">
        <v>0</v>
      </c>
      <c r="C202" s="71"/>
    </row>
    <row r="203" spans="1:3" ht="15" customHeight="1">
      <c r="A203" s="73" t="s">
        <v>162</v>
      </c>
      <c r="B203" s="74">
        <v>0</v>
      </c>
      <c r="C203" s="71"/>
    </row>
    <row r="204" spans="1:3" ht="15" customHeight="1">
      <c r="A204" s="73" t="s">
        <v>266</v>
      </c>
      <c r="B204" s="74">
        <v>1726</v>
      </c>
      <c r="C204" s="71"/>
    </row>
    <row r="205" spans="1:3" ht="15" customHeight="1">
      <c r="A205" s="73" t="s">
        <v>267</v>
      </c>
      <c r="B205" s="74">
        <f>SUM(B206:B212)</f>
        <v>622</v>
      </c>
      <c r="C205" s="71"/>
    </row>
    <row r="206" spans="1:3" ht="15" customHeight="1">
      <c r="A206" s="73" t="s">
        <v>153</v>
      </c>
      <c r="B206" s="74">
        <v>483</v>
      </c>
      <c r="C206" s="71"/>
    </row>
    <row r="207" spans="1:3" ht="15" customHeight="1">
      <c r="A207" s="73" t="s">
        <v>154</v>
      </c>
      <c r="B207" s="74">
        <v>0</v>
      </c>
      <c r="C207" s="71"/>
    </row>
    <row r="208" spans="1:3" ht="15" customHeight="1">
      <c r="A208" s="73" t="s">
        <v>155</v>
      </c>
      <c r="B208" s="74">
        <v>0</v>
      </c>
      <c r="C208" s="71"/>
    </row>
    <row r="209" spans="1:3" ht="15" customHeight="1">
      <c r="A209" s="73" t="s">
        <v>268</v>
      </c>
      <c r="B209" s="74">
        <v>53</v>
      </c>
      <c r="C209" s="71"/>
    </row>
    <row r="210" spans="1:3" ht="15" customHeight="1">
      <c r="A210" s="73" t="s">
        <v>269</v>
      </c>
      <c r="B210" s="74"/>
      <c r="C210" s="71"/>
    </row>
    <row r="211" spans="1:3" ht="15" customHeight="1">
      <c r="A211" s="73" t="s">
        <v>162</v>
      </c>
      <c r="B211" s="74">
        <v>0</v>
      </c>
      <c r="C211" s="71"/>
    </row>
    <row r="212" spans="1:3" ht="15" customHeight="1">
      <c r="A212" s="73" t="s">
        <v>270</v>
      </c>
      <c r="B212" s="74">
        <v>86</v>
      </c>
      <c r="C212" s="71"/>
    </row>
    <row r="213" spans="1:3" ht="15" customHeight="1">
      <c r="A213" s="73" t="s">
        <v>271</v>
      </c>
      <c r="B213" s="74">
        <v>0</v>
      </c>
      <c r="C213" s="71">
        <f aca="true" t="shared" si="2" ref="C213:C218">B213/65303*71933</f>
        <v>0</v>
      </c>
    </row>
    <row r="214" spans="1:3" ht="15" customHeight="1">
      <c r="A214" s="73" t="s">
        <v>153</v>
      </c>
      <c r="B214" s="74">
        <v>0</v>
      </c>
      <c r="C214" s="71">
        <f t="shared" si="2"/>
        <v>0</v>
      </c>
    </row>
    <row r="215" spans="1:3" ht="15" customHeight="1">
      <c r="A215" s="73" t="s">
        <v>154</v>
      </c>
      <c r="B215" s="74">
        <v>0</v>
      </c>
      <c r="C215" s="71">
        <f t="shared" si="2"/>
        <v>0</v>
      </c>
    </row>
    <row r="216" spans="1:3" ht="15" customHeight="1">
      <c r="A216" s="73" t="s">
        <v>155</v>
      </c>
      <c r="B216" s="74">
        <v>0</v>
      </c>
      <c r="C216" s="71">
        <f t="shared" si="2"/>
        <v>0</v>
      </c>
    </row>
    <row r="217" spans="1:3" ht="15" customHeight="1">
      <c r="A217" s="73" t="s">
        <v>162</v>
      </c>
      <c r="B217" s="74">
        <v>0</v>
      </c>
      <c r="C217" s="71">
        <f t="shared" si="2"/>
        <v>0</v>
      </c>
    </row>
    <row r="218" spans="1:3" ht="15" customHeight="1">
      <c r="A218" s="73" t="s">
        <v>272</v>
      </c>
      <c r="B218" s="74">
        <v>0</v>
      </c>
      <c r="C218" s="71">
        <f t="shared" si="2"/>
        <v>0</v>
      </c>
    </row>
    <row r="219" spans="1:3" ht="15" customHeight="1">
      <c r="A219" s="73" t="s">
        <v>273</v>
      </c>
      <c r="B219" s="74">
        <f>SUM(B220:B224)</f>
        <v>558</v>
      </c>
      <c r="C219" s="71"/>
    </row>
    <row r="220" spans="1:3" ht="15" customHeight="1">
      <c r="A220" s="73" t="s">
        <v>153</v>
      </c>
      <c r="B220" s="74">
        <v>535</v>
      </c>
      <c r="C220" s="71"/>
    </row>
    <row r="221" spans="1:3" ht="15" customHeight="1">
      <c r="A221" s="73" t="s">
        <v>154</v>
      </c>
      <c r="B221" s="74">
        <v>0</v>
      </c>
      <c r="C221" s="71"/>
    </row>
    <row r="222" spans="1:3" ht="15" customHeight="1">
      <c r="A222" s="73" t="s">
        <v>155</v>
      </c>
      <c r="B222" s="74">
        <v>0</v>
      </c>
      <c r="C222" s="71"/>
    </row>
    <row r="223" spans="1:3" ht="15" customHeight="1">
      <c r="A223" s="73" t="s">
        <v>162</v>
      </c>
      <c r="B223" s="74">
        <v>0</v>
      </c>
      <c r="C223" s="71"/>
    </row>
    <row r="224" spans="1:3" ht="15" customHeight="1">
      <c r="A224" s="73" t="s">
        <v>274</v>
      </c>
      <c r="B224" s="74">
        <v>23</v>
      </c>
      <c r="C224" s="71"/>
    </row>
    <row r="225" spans="1:3" ht="15" customHeight="1">
      <c r="A225" s="73" t="s">
        <v>275</v>
      </c>
      <c r="B225" s="74">
        <f>SUM(B226:B230)</f>
        <v>355</v>
      </c>
      <c r="C225" s="71"/>
    </row>
    <row r="226" spans="1:3" ht="15" customHeight="1">
      <c r="A226" s="73" t="s">
        <v>153</v>
      </c>
      <c r="B226" s="74">
        <v>289</v>
      </c>
      <c r="C226" s="71"/>
    </row>
    <row r="227" spans="1:3" ht="15" customHeight="1">
      <c r="A227" s="73" t="s">
        <v>154</v>
      </c>
      <c r="B227" s="74">
        <v>0</v>
      </c>
      <c r="C227" s="71"/>
    </row>
    <row r="228" spans="1:3" ht="15" customHeight="1">
      <c r="A228" s="73" t="s">
        <v>155</v>
      </c>
      <c r="B228" s="74">
        <v>0</v>
      </c>
      <c r="C228" s="71"/>
    </row>
    <row r="229" spans="1:3" ht="15" customHeight="1">
      <c r="A229" s="73" t="s">
        <v>162</v>
      </c>
      <c r="B229" s="74">
        <v>0</v>
      </c>
      <c r="C229" s="71"/>
    </row>
    <row r="230" spans="1:3" ht="15" customHeight="1">
      <c r="A230" s="73" t="s">
        <v>276</v>
      </c>
      <c r="B230" s="74">
        <v>66</v>
      </c>
      <c r="C230" s="71"/>
    </row>
    <row r="231" spans="1:3" ht="15" customHeight="1">
      <c r="A231" s="73" t="s">
        <v>277</v>
      </c>
      <c r="B231" s="74">
        <f>SUM(B232:B247)</f>
        <v>9026</v>
      </c>
      <c r="C231" s="71"/>
    </row>
    <row r="232" spans="1:3" ht="15" customHeight="1">
      <c r="A232" s="73" t="s">
        <v>153</v>
      </c>
      <c r="B232" s="74">
        <v>6059</v>
      </c>
      <c r="C232" s="71"/>
    </row>
    <row r="233" spans="1:3" ht="15" customHeight="1">
      <c r="A233" s="73" t="s">
        <v>154</v>
      </c>
      <c r="B233" s="74">
        <v>132</v>
      </c>
      <c r="C233" s="71"/>
    </row>
    <row r="234" spans="1:3" ht="15" customHeight="1">
      <c r="A234" s="73" t="s">
        <v>155</v>
      </c>
      <c r="B234" s="74">
        <v>0</v>
      </c>
      <c r="C234" s="71"/>
    </row>
    <row r="235" spans="1:3" ht="15" customHeight="1">
      <c r="A235" s="73" t="s">
        <v>278</v>
      </c>
      <c r="B235" s="74">
        <v>779</v>
      </c>
      <c r="C235" s="71"/>
    </row>
    <row r="236" spans="1:3" ht="15" customHeight="1">
      <c r="A236" s="73" t="s">
        <v>279</v>
      </c>
      <c r="B236" s="74">
        <v>111</v>
      </c>
      <c r="C236" s="71"/>
    </row>
    <row r="237" spans="1:3" ht="15" customHeight="1">
      <c r="A237" s="73" t="s">
        <v>280</v>
      </c>
      <c r="B237" s="74">
        <v>38</v>
      </c>
      <c r="C237" s="71"/>
    </row>
    <row r="238" spans="1:3" ht="15" customHeight="1">
      <c r="A238" s="73" t="s">
        <v>281</v>
      </c>
      <c r="B238" s="74">
        <v>67</v>
      </c>
      <c r="C238" s="71"/>
    </row>
    <row r="239" spans="1:3" ht="15" customHeight="1">
      <c r="A239" s="73" t="s">
        <v>194</v>
      </c>
      <c r="B239" s="74">
        <v>0</v>
      </c>
      <c r="C239" s="71"/>
    </row>
    <row r="240" spans="1:3" ht="15" customHeight="1">
      <c r="A240" s="73" t="s">
        <v>282</v>
      </c>
      <c r="B240" s="74">
        <v>586</v>
      </c>
      <c r="C240" s="71"/>
    </row>
    <row r="241" spans="1:3" ht="15" customHeight="1">
      <c r="A241" s="73" t="s">
        <v>283</v>
      </c>
      <c r="B241" s="74">
        <v>0</v>
      </c>
      <c r="C241" s="71"/>
    </row>
    <row r="242" spans="1:3" ht="15" customHeight="1">
      <c r="A242" s="73" t="s">
        <v>284</v>
      </c>
      <c r="B242" s="74">
        <v>0</v>
      </c>
      <c r="C242" s="71"/>
    </row>
    <row r="243" spans="1:3" ht="15" customHeight="1">
      <c r="A243" s="73" t="s">
        <v>285</v>
      </c>
      <c r="B243" s="74">
        <v>738</v>
      </c>
      <c r="C243" s="71"/>
    </row>
    <row r="244" spans="1:3" ht="15" customHeight="1">
      <c r="A244" s="73" t="s">
        <v>286</v>
      </c>
      <c r="B244" s="74">
        <v>83</v>
      </c>
      <c r="C244" s="71"/>
    </row>
    <row r="245" spans="1:3" ht="15" customHeight="1">
      <c r="A245" s="73" t="s">
        <v>287</v>
      </c>
      <c r="B245" s="74">
        <v>45</v>
      </c>
      <c r="C245" s="71"/>
    </row>
    <row r="246" spans="1:3" ht="15" customHeight="1">
      <c r="A246" s="73" t="s">
        <v>162</v>
      </c>
      <c r="B246" s="74">
        <v>0</v>
      </c>
      <c r="C246" s="71"/>
    </row>
    <row r="247" spans="1:3" ht="15" customHeight="1">
      <c r="A247" s="73" t="s">
        <v>288</v>
      </c>
      <c r="B247" s="74">
        <v>388</v>
      </c>
      <c r="C247" s="71"/>
    </row>
    <row r="248" spans="1:3" ht="15" customHeight="1">
      <c r="A248" s="73" t="s">
        <v>289</v>
      </c>
      <c r="B248" s="74">
        <f>SUM(B249:B250)</f>
        <v>1299</v>
      </c>
      <c r="C248" s="71"/>
    </row>
    <row r="249" spans="1:3" ht="15" customHeight="1">
      <c r="A249" s="73" t="s">
        <v>290</v>
      </c>
      <c r="B249" s="74">
        <v>0</v>
      </c>
      <c r="C249" s="71"/>
    </row>
    <row r="250" spans="1:3" ht="15" customHeight="1">
      <c r="A250" s="73" t="s">
        <v>291</v>
      </c>
      <c r="B250" s="74">
        <v>1299</v>
      </c>
      <c r="C250" s="71"/>
    </row>
    <row r="251" spans="1:2" ht="15" customHeight="1">
      <c r="A251" s="73" t="s">
        <v>292</v>
      </c>
      <c r="B251" s="74">
        <v>0</v>
      </c>
    </row>
    <row r="252" spans="1:2" ht="15" customHeight="1">
      <c r="A252" s="73" t="s">
        <v>293</v>
      </c>
      <c r="B252" s="74">
        <v>0</v>
      </c>
    </row>
    <row r="253" spans="1:2" ht="15" customHeight="1">
      <c r="A253" s="73" t="s">
        <v>153</v>
      </c>
      <c r="B253" s="74">
        <v>0</v>
      </c>
    </row>
    <row r="254" spans="1:2" ht="15" customHeight="1">
      <c r="A254" s="73" t="s">
        <v>154</v>
      </c>
      <c r="B254" s="74">
        <v>0</v>
      </c>
    </row>
    <row r="255" spans="1:2" ht="15" customHeight="1">
      <c r="A255" s="73" t="s">
        <v>155</v>
      </c>
      <c r="B255" s="74">
        <v>0</v>
      </c>
    </row>
    <row r="256" spans="1:2" ht="15" customHeight="1">
      <c r="A256" s="73" t="s">
        <v>260</v>
      </c>
      <c r="B256" s="74">
        <v>0</v>
      </c>
    </row>
    <row r="257" spans="1:2" ht="15" customHeight="1">
      <c r="A257" s="73" t="s">
        <v>162</v>
      </c>
      <c r="B257" s="74">
        <v>0</v>
      </c>
    </row>
    <row r="258" spans="1:2" ht="15" customHeight="1">
      <c r="A258" s="73" t="s">
        <v>294</v>
      </c>
      <c r="B258" s="74">
        <v>0</v>
      </c>
    </row>
    <row r="259" spans="1:2" ht="15" customHeight="1">
      <c r="A259" s="73" t="s">
        <v>295</v>
      </c>
      <c r="B259" s="74">
        <v>0</v>
      </c>
    </row>
    <row r="260" spans="1:2" ht="15" customHeight="1">
      <c r="A260" s="73" t="s">
        <v>296</v>
      </c>
      <c r="B260" s="74">
        <v>0</v>
      </c>
    </row>
    <row r="261" spans="1:2" ht="15" customHeight="1">
      <c r="A261" s="73" t="s">
        <v>297</v>
      </c>
      <c r="B261" s="74">
        <v>0</v>
      </c>
    </row>
    <row r="262" spans="1:2" ht="15" customHeight="1">
      <c r="A262" s="73" t="s">
        <v>298</v>
      </c>
      <c r="B262" s="74">
        <v>0</v>
      </c>
    </row>
    <row r="263" spans="1:2" ht="15" customHeight="1">
      <c r="A263" s="73" t="s">
        <v>299</v>
      </c>
      <c r="B263" s="74">
        <v>0</v>
      </c>
    </row>
    <row r="264" spans="1:2" ht="15" customHeight="1">
      <c r="A264" s="73" t="s">
        <v>300</v>
      </c>
      <c r="B264" s="74">
        <v>0</v>
      </c>
    </row>
    <row r="265" spans="1:2" ht="15" customHeight="1">
      <c r="A265" s="73" t="s">
        <v>301</v>
      </c>
      <c r="B265" s="74">
        <v>0</v>
      </c>
    </row>
    <row r="266" spans="1:2" ht="15" customHeight="1">
      <c r="A266" s="73" t="s">
        <v>302</v>
      </c>
      <c r="B266" s="74">
        <v>0</v>
      </c>
    </row>
    <row r="267" spans="1:2" ht="15" customHeight="1">
      <c r="A267" s="73" t="s">
        <v>303</v>
      </c>
      <c r="B267" s="74">
        <v>0</v>
      </c>
    </row>
    <row r="268" spans="1:2" ht="15" customHeight="1">
      <c r="A268" s="73" t="s">
        <v>304</v>
      </c>
      <c r="B268" s="74">
        <v>0</v>
      </c>
    </row>
    <row r="269" spans="1:2" ht="15" customHeight="1">
      <c r="A269" s="73" t="s">
        <v>305</v>
      </c>
      <c r="B269" s="74">
        <v>0</v>
      </c>
    </row>
    <row r="270" spans="1:2" ht="15" customHeight="1">
      <c r="A270" s="73" t="s">
        <v>306</v>
      </c>
      <c r="B270" s="74">
        <v>0</v>
      </c>
    </row>
    <row r="271" spans="1:2" ht="15" customHeight="1">
      <c r="A271" s="73" t="s">
        <v>307</v>
      </c>
      <c r="B271" s="74">
        <v>0</v>
      </c>
    </row>
    <row r="272" spans="1:2" ht="15" customHeight="1">
      <c r="A272" s="73" t="s">
        <v>308</v>
      </c>
      <c r="B272" s="74">
        <v>0</v>
      </c>
    </row>
    <row r="273" spans="1:2" ht="15" customHeight="1">
      <c r="A273" s="73" t="s">
        <v>309</v>
      </c>
      <c r="B273" s="74">
        <v>0</v>
      </c>
    </row>
    <row r="274" spans="1:2" ht="15" customHeight="1">
      <c r="A274" s="73" t="s">
        <v>310</v>
      </c>
      <c r="B274" s="74">
        <v>0</v>
      </c>
    </row>
    <row r="275" spans="1:2" ht="15" customHeight="1">
      <c r="A275" s="73" t="s">
        <v>311</v>
      </c>
      <c r="B275" s="74">
        <v>0</v>
      </c>
    </row>
    <row r="276" spans="1:2" ht="15" customHeight="1">
      <c r="A276" s="73" t="s">
        <v>312</v>
      </c>
      <c r="B276" s="74">
        <v>0</v>
      </c>
    </row>
    <row r="277" spans="1:2" ht="15" customHeight="1">
      <c r="A277" s="73" t="s">
        <v>313</v>
      </c>
      <c r="B277" s="74">
        <v>0</v>
      </c>
    </row>
    <row r="278" spans="1:2" ht="15" customHeight="1">
      <c r="A278" s="73" t="s">
        <v>314</v>
      </c>
      <c r="B278" s="74">
        <v>0</v>
      </c>
    </row>
    <row r="279" spans="1:2" ht="15" customHeight="1">
      <c r="A279" s="73" t="s">
        <v>315</v>
      </c>
      <c r="B279" s="74">
        <v>0</v>
      </c>
    </row>
    <row r="280" spans="1:2" ht="15" customHeight="1">
      <c r="A280" s="73" t="s">
        <v>316</v>
      </c>
      <c r="B280" s="74">
        <v>0</v>
      </c>
    </row>
    <row r="281" spans="1:2" ht="15" customHeight="1">
      <c r="A281" s="73" t="s">
        <v>317</v>
      </c>
      <c r="B281" s="74">
        <v>0</v>
      </c>
    </row>
    <row r="282" spans="1:2" ht="15" customHeight="1">
      <c r="A282" s="73" t="s">
        <v>318</v>
      </c>
      <c r="B282" s="74">
        <v>0</v>
      </c>
    </row>
    <row r="283" spans="1:2" ht="15" customHeight="1">
      <c r="A283" s="73" t="s">
        <v>153</v>
      </c>
      <c r="B283" s="74">
        <v>0</v>
      </c>
    </row>
    <row r="284" spans="1:2" ht="15" customHeight="1">
      <c r="A284" s="73" t="s">
        <v>154</v>
      </c>
      <c r="B284" s="74">
        <v>0</v>
      </c>
    </row>
    <row r="285" spans="1:2" ht="15" customHeight="1">
      <c r="A285" s="73" t="s">
        <v>155</v>
      </c>
      <c r="B285" s="74">
        <v>0</v>
      </c>
    </row>
    <row r="286" spans="1:2" ht="15" customHeight="1">
      <c r="A286" s="73" t="s">
        <v>162</v>
      </c>
      <c r="B286" s="74">
        <v>0</v>
      </c>
    </row>
    <row r="287" spans="1:2" ht="15" customHeight="1">
      <c r="A287" s="73" t="s">
        <v>319</v>
      </c>
      <c r="B287" s="74">
        <v>0</v>
      </c>
    </row>
    <row r="288" spans="1:2" ht="15" customHeight="1">
      <c r="A288" s="73" t="s">
        <v>320</v>
      </c>
      <c r="B288" s="74">
        <v>0</v>
      </c>
    </row>
    <row r="289" spans="1:2" ht="15" customHeight="1">
      <c r="A289" s="73" t="s">
        <v>321</v>
      </c>
      <c r="B289" s="74">
        <v>0</v>
      </c>
    </row>
    <row r="290" spans="1:2" ht="15" customHeight="1">
      <c r="A290" s="73" t="s">
        <v>322</v>
      </c>
      <c r="B290" s="74">
        <f>SUM(B297,B307)</f>
        <v>4973</v>
      </c>
    </row>
    <row r="291" spans="1:2" ht="15" customHeight="1">
      <c r="A291" s="73" t="s">
        <v>323</v>
      </c>
      <c r="B291" s="74"/>
    </row>
    <row r="292" spans="1:2" ht="15" customHeight="1">
      <c r="A292" s="73" t="s">
        <v>324</v>
      </c>
      <c r="B292" s="74"/>
    </row>
    <row r="293" spans="1:2" ht="15" customHeight="1">
      <c r="A293" s="73" t="s">
        <v>325</v>
      </c>
      <c r="B293" s="74">
        <v>0</v>
      </c>
    </row>
    <row r="294" spans="1:2" ht="15" customHeight="1">
      <c r="A294" s="73" t="s">
        <v>326</v>
      </c>
      <c r="B294" s="74">
        <v>0</v>
      </c>
    </row>
    <row r="295" spans="1:2" ht="15" customHeight="1">
      <c r="A295" s="73" t="s">
        <v>327</v>
      </c>
      <c r="B295" s="74">
        <v>0</v>
      </c>
    </row>
    <row r="296" spans="1:2" ht="15" customHeight="1">
      <c r="A296" s="73" t="s">
        <v>328</v>
      </c>
      <c r="B296" s="74">
        <v>0</v>
      </c>
    </row>
    <row r="297" spans="1:2" ht="15" customHeight="1">
      <c r="A297" s="73" t="s">
        <v>329</v>
      </c>
      <c r="B297" s="74">
        <f>SUM(B298:B306)</f>
        <v>4973</v>
      </c>
    </row>
    <row r="298" spans="1:2" ht="15" customHeight="1">
      <c r="A298" s="73" t="s">
        <v>330</v>
      </c>
      <c r="B298" s="74">
        <v>355</v>
      </c>
    </row>
    <row r="299" spans="1:2" ht="15" customHeight="1">
      <c r="A299" s="73" t="s">
        <v>331</v>
      </c>
      <c r="B299" s="74">
        <v>0</v>
      </c>
    </row>
    <row r="300" spans="1:2" ht="15" customHeight="1">
      <c r="A300" s="73" t="s">
        <v>332</v>
      </c>
      <c r="B300" s="74">
        <v>3713</v>
      </c>
    </row>
    <row r="301" spans="1:2" ht="15" customHeight="1">
      <c r="A301" s="73" t="s">
        <v>333</v>
      </c>
      <c r="B301" s="74">
        <v>0</v>
      </c>
    </row>
    <row r="302" spans="1:2" ht="15" customHeight="1">
      <c r="A302" s="73" t="s">
        <v>334</v>
      </c>
      <c r="B302" s="74">
        <v>0</v>
      </c>
    </row>
    <row r="303" spans="1:2" ht="15" customHeight="1">
      <c r="A303" s="73" t="s">
        <v>335</v>
      </c>
      <c r="B303" s="74">
        <v>0</v>
      </c>
    </row>
    <row r="304" spans="1:2" ht="15" customHeight="1">
      <c r="A304" s="73" t="s">
        <v>336</v>
      </c>
      <c r="B304" s="74">
        <v>145</v>
      </c>
    </row>
    <row r="305" spans="1:2" ht="15" customHeight="1">
      <c r="A305" s="73" t="s">
        <v>337</v>
      </c>
      <c r="B305" s="74">
        <v>0</v>
      </c>
    </row>
    <row r="306" spans="1:2" ht="15" customHeight="1">
      <c r="A306" s="73" t="s">
        <v>338</v>
      </c>
      <c r="B306" s="74">
        <v>760</v>
      </c>
    </row>
    <row r="307" spans="1:2" ht="15" customHeight="1">
      <c r="A307" s="73" t="s">
        <v>339</v>
      </c>
      <c r="B307" s="74">
        <f>SUM(B308)</f>
        <v>0</v>
      </c>
    </row>
    <row r="308" spans="1:2" ht="15" customHeight="1">
      <c r="A308" s="73" t="s">
        <v>340</v>
      </c>
      <c r="B308" s="74"/>
    </row>
    <row r="309" spans="1:2" ht="15" customHeight="1">
      <c r="A309" s="73" t="s">
        <v>341</v>
      </c>
      <c r="B309" s="74">
        <f>SUM(B310,B313,B322,B329,B337,B346,B362,B372,B382,B390,B396)</f>
        <v>83336</v>
      </c>
    </row>
    <row r="310" spans="1:2" ht="15" customHeight="1">
      <c r="A310" s="73" t="s">
        <v>342</v>
      </c>
      <c r="B310" s="74">
        <v>761</v>
      </c>
    </row>
    <row r="311" spans="1:2" ht="15" customHeight="1">
      <c r="A311" s="73" t="s">
        <v>343</v>
      </c>
      <c r="B311" s="74">
        <v>761</v>
      </c>
    </row>
    <row r="312" spans="1:3" ht="15" customHeight="1">
      <c r="A312" s="73" t="s">
        <v>344</v>
      </c>
      <c r="B312" s="74">
        <v>0</v>
      </c>
      <c r="C312" s="10">
        <f>B312/67366*83336</f>
        <v>0</v>
      </c>
    </row>
    <row r="313" spans="1:2" ht="15" customHeight="1">
      <c r="A313" s="73" t="s">
        <v>345</v>
      </c>
      <c r="B313" s="74">
        <f>SUM(B314:B321)</f>
        <v>73913</v>
      </c>
    </row>
    <row r="314" spans="1:2" ht="15" customHeight="1">
      <c r="A314" s="73" t="s">
        <v>153</v>
      </c>
      <c r="B314" s="74">
        <v>34116</v>
      </c>
    </row>
    <row r="315" spans="1:2" ht="15" customHeight="1">
      <c r="A315" s="73" t="s">
        <v>154</v>
      </c>
      <c r="B315" s="74">
        <v>732</v>
      </c>
    </row>
    <row r="316" spans="1:2" ht="15" customHeight="1">
      <c r="A316" s="73" t="s">
        <v>155</v>
      </c>
      <c r="B316" s="74">
        <v>0</v>
      </c>
    </row>
    <row r="317" spans="1:2" ht="15" customHeight="1">
      <c r="A317" s="73" t="s">
        <v>194</v>
      </c>
      <c r="B317" s="74">
        <v>3766</v>
      </c>
    </row>
    <row r="318" spans="1:2" ht="15" customHeight="1">
      <c r="A318" s="73" t="s">
        <v>346</v>
      </c>
      <c r="B318" s="74">
        <v>8671</v>
      </c>
    </row>
    <row r="319" spans="1:2" ht="15" customHeight="1">
      <c r="A319" s="73" t="s">
        <v>347</v>
      </c>
      <c r="B319" s="74">
        <v>10623</v>
      </c>
    </row>
    <row r="320" spans="1:2" ht="15" customHeight="1">
      <c r="A320" s="73" t="s">
        <v>162</v>
      </c>
      <c r="B320" s="74">
        <v>0</v>
      </c>
    </row>
    <row r="321" spans="1:2" ht="15" customHeight="1">
      <c r="A321" s="73" t="s">
        <v>348</v>
      </c>
      <c r="B321" s="74">
        <v>16005</v>
      </c>
    </row>
    <row r="322" spans="1:2" ht="15" customHeight="1">
      <c r="A322" s="73" t="s">
        <v>349</v>
      </c>
      <c r="B322" s="74">
        <f>SUM(B323:B328)</f>
        <v>597</v>
      </c>
    </row>
    <row r="323" spans="1:2" ht="15" customHeight="1">
      <c r="A323" s="73" t="s">
        <v>153</v>
      </c>
      <c r="B323" s="74">
        <v>161</v>
      </c>
    </row>
    <row r="324" spans="1:2" ht="15" customHeight="1">
      <c r="A324" s="73" t="s">
        <v>154</v>
      </c>
      <c r="B324" s="74">
        <v>247</v>
      </c>
    </row>
    <row r="325" spans="1:2" ht="15" customHeight="1">
      <c r="A325" s="73" t="s">
        <v>155</v>
      </c>
      <c r="B325" s="74">
        <v>0</v>
      </c>
    </row>
    <row r="326" spans="1:2" ht="15" customHeight="1">
      <c r="A326" s="73" t="s">
        <v>350</v>
      </c>
      <c r="B326" s="74">
        <v>0</v>
      </c>
    </row>
    <row r="327" spans="1:2" ht="15" customHeight="1">
      <c r="A327" s="73" t="s">
        <v>162</v>
      </c>
      <c r="B327" s="74">
        <v>0</v>
      </c>
    </row>
    <row r="328" spans="1:2" ht="15" customHeight="1">
      <c r="A328" s="73" t="s">
        <v>351</v>
      </c>
      <c r="B328" s="74">
        <v>189</v>
      </c>
    </row>
    <row r="329" spans="1:3" ht="15" customHeight="1">
      <c r="A329" s="73" t="s">
        <v>352</v>
      </c>
      <c r="B329" s="74">
        <v>0</v>
      </c>
      <c r="C329" s="10">
        <f aca="true" t="shared" si="3" ref="C329:C336">B329/67366*83336</f>
        <v>0</v>
      </c>
    </row>
    <row r="330" spans="1:3" ht="15" customHeight="1">
      <c r="A330" s="73" t="s">
        <v>153</v>
      </c>
      <c r="B330" s="74">
        <v>0</v>
      </c>
      <c r="C330" s="10">
        <f t="shared" si="3"/>
        <v>0</v>
      </c>
    </row>
    <row r="331" spans="1:3" ht="15" customHeight="1">
      <c r="A331" s="73" t="s">
        <v>154</v>
      </c>
      <c r="B331" s="74">
        <v>0</v>
      </c>
      <c r="C331" s="10">
        <f t="shared" si="3"/>
        <v>0</v>
      </c>
    </row>
    <row r="332" spans="1:3" ht="15" customHeight="1">
      <c r="A332" s="73" t="s">
        <v>155</v>
      </c>
      <c r="B332" s="74">
        <v>0</v>
      </c>
      <c r="C332" s="10">
        <f t="shared" si="3"/>
        <v>0</v>
      </c>
    </row>
    <row r="333" spans="1:3" ht="15" customHeight="1">
      <c r="A333" s="73" t="s">
        <v>353</v>
      </c>
      <c r="B333" s="74">
        <v>0</v>
      </c>
      <c r="C333" s="10">
        <f t="shared" si="3"/>
        <v>0</v>
      </c>
    </row>
    <row r="334" spans="1:3" ht="15" customHeight="1">
      <c r="A334" s="73" t="s">
        <v>354</v>
      </c>
      <c r="B334" s="74">
        <v>0</v>
      </c>
      <c r="C334" s="10">
        <f t="shared" si="3"/>
        <v>0</v>
      </c>
    </row>
    <row r="335" spans="1:3" ht="15" customHeight="1">
      <c r="A335" s="73" t="s">
        <v>162</v>
      </c>
      <c r="B335" s="74">
        <v>0</v>
      </c>
      <c r="C335" s="10">
        <f t="shared" si="3"/>
        <v>0</v>
      </c>
    </row>
    <row r="336" spans="1:3" ht="15" customHeight="1">
      <c r="A336" s="73" t="s">
        <v>355</v>
      </c>
      <c r="B336" s="74">
        <v>0</v>
      </c>
      <c r="C336" s="10">
        <f t="shared" si="3"/>
        <v>0</v>
      </c>
    </row>
    <row r="337" spans="1:2" ht="15" customHeight="1">
      <c r="A337" s="73" t="s">
        <v>356</v>
      </c>
      <c r="B337" s="74">
        <f>SUM(B338:B345)</f>
        <v>474</v>
      </c>
    </row>
    <row r="338" spans="1:2" ht="15" customHeight="1">
      <c r="A338" s="73" t="s">
        <v>153</v>
      </c>
      <c r="B338" s="74">
        <v>437</v>
      </c>
    </row>
    <row r="339" spans="1:2" ht="15" customHeight="1">
      <c r="A339" s="73" t="s">
        <v>154</v>
      </c>
      <c r="B339" s="74">
        <v>0</v>
      </c>
    </row>
    <row r="340" spans="1:2" ht="15" customHeight="1">
      <c r="A340" s="73" t="s">
        <v>155</v>
      </c>
      <c r="B340" s="74">
        <v>0</v>
      </c>
    </row>
    <row r="341" spans="1:2" ht="15" customHeight="1">
      <c r="A341" s="73" t="s">
        <v>357</v>
      </c>
      <c r="B341" s="74">
        <v>0</v>
      </c>
    </row>
    <row r="342" spans="1:2" ht="15" customHeight="1">
      <c r="A342" s="73" t="s">
        <v>358</v>
      </c>
      <c r="B342" s="74">
        <v>0</v>
      </c>
    </row>
    <row r="343" spans="1:2" ht="15" customHeight="1">
      <c r="A343" s="73" t="s">
        <v>359</v>
      </c>
      <c r="B343" s="74">
        <v>0</v>
      </c>
    </row>
    <row r="344" spans="1:2" ht="15" customHeight="1">
      <c r="A344" s="73" t="s">
        <v>162</v>
      </c>
      <c r="B344" s="74">
        <v>0</v>
      </c>
    </row>
    <row r="345" spans="1:2" ht="15" customHeight="1">
      <c r="A345" s="73" t="s">
        <v>360</v>
      </c>
      <c r="B345" s="74">
        <v>37</v>
      </c>
    </row>
    <row r="346" spans="1:2" ht="15" customHeight="1">
      <c r="A346" s="73" t="s">
        <v>361</v>
      </c>
      <c r="B346" s="74">
        <f>SUM(B347:B361)</f>
        <v>2199</v>
      </c>
    </row>
    <row r="347" spans="1:2" ht="15" customHeight="1">
      <c r="A347" s="73" t="s">
        <v>153</v>
      </c>
      <c r="B347" s="74">
        <v>1780</v>
      </c>
    </row>
    <row r="348" spans="1:2" ht="15" customHeight="1">
      <c r="A348" s="73" t="s">
        <v>154</v>
      </c>
      <c r="B348" s="74">
        <v>35</v>
      </c>
    </row>
    <row r="349" spans="1:2" ht="15" customHeight="1">
      <c r="A349" s="73" t="s">
        <v>155</v>
      </c>
      <c r="B349" s="74">
        <v>0</v>
      </c>
    </row>
    <row r="350" spans="1:2" ht="15" customHeight="1">
      <c r="A350" s="73" t="s">
        <v>362</v>
      </c>
      <c r="B350" s="74">
        <v>0</v>
      </c>
    </row>
    <row r="351" spans="1:2" ht="15" customHeight="1">
      <c r="A351" s="73" t="s">
        <v>363</v>
      </c>
      <c r="B351" s="74">
        <v>0</v>
      </c>
    </row>
    <row r="352" spans="1:2" ht="15" customHeight="1">
      <c r="A352" s="73" t="s">
        <v>364</v>
      </c>
      <c r="B352" s="74">
        <v>0</v>
      </c>
    </row>
    <row r="353" spans="1:2" ht="15" customHeight="1">
      <c r="A353" s="73" t="s">
        <v>365</v>
      </c>
      <c r="B353" s="74">
        <v>304</v>
      </c>
    </row>
    <row r="354" spans="1:2" ht="15" customHeight="1">
      <c r="A354" s="73" t="s">
        <v>366</v>
      </c>
      <c r="B354" s="74">
        <v>0</v>
      </c>
    </row>
    <row r="355" spans="1:2" ht="15" customHeight="1">
      <c r="A355" s="73" t="s">
        <v>367</v>
      </c>
      <c r="B355" s="74">
        <v>48</v>
      </c>
    </row>
    <row r="356" spans="1:2" ht="15" customHeight="1">
      <c r="A356" s="73" t="s">
        <v>368</v>
      </c>
      <c r="B356" s="74">
        <v>0</v>
      </c>
    </row>
    <row r="357" spans="1:2" ht="15" customHeight="1">
      <c r="A357" s="73" t="s">
        <v>369</v>
      </c>
      <c r="B357" s="74">
        <v>0</v>
      </c>
    </row>
    <row r="358" spans="1:2" ht="15" customHeight="1">
      <c r="A358" s="73" t="s">
        <v>370</v>
      </c>
      <c r="B358" s="74">
        <v>0</v>
      </c>
    </row>
    <row r="359" spans="1:2" ht="15" customHeight="1">
      <c r="A359" s="73" t="s">
        <v>194</v>
      </c>
      <c r="B359" s="74">
        <v>0</v>
      </c>
    </row>
    <row r="360" spans="1:2" ht="15" customHeight="1">
      <c r="A360" s="73" t="s">
        <v>162</v>
      </c>
      <c r="B360" s="74">
        <v>0</v>
      </c>
    </row>
    <row r="361" spans="1:2" ht="15" customHeight="1">
      <c r="A361" s="73" t="s">
        <v>371</v>
      </c>
      <c r="B361" s="74">
        <v>32</v>
      </c>
    </row>
    <row r="362" spans="1:2" ht="15" customHeight="1">
      <c r="A362" s="73" t="s">
        <v>372</v>
      </c>
      <c r="B362" s="74">
        <f>SUM(B363:B371)</f>
        <v>25</v>
      </c>
    </row>
    <row r="363" spans="1:2" ht="15" customHeight="1">
      <c r="A363" s="73" t="s">
        <v>153</v>
      </c>
      <c r="B363" s="74">
        <v>0</v>
      </c>
    </row>
    <row r="364" spans="1:2" ht="15" customHeight="1">
      <c r="A364" s="73" t="s">
        <v>154</v>
      </c>
      <c r="B364" s="74">
        <v>0</v>
      </c>
    </row>
    <row r="365" spans="1:2" ht="15" customHeight="1">
      <c r="A365" s="73" t="s">
        <v>155</v>
      </c>
      <c r="B365" s="74">
        <v>0</v>
      </c>
    </row>
    <row r="366" spans="1:2" ht="15" customHeight="1">
      <c r="A366" s="73" t="s">
        <v>373</v>
      </c>
      <c r="B366" s="74">
        <v>0</v>
      </c>
    </row>
    <row r="367" spans="1:2" ht="15" customHeight="1">
      <c r="A367" s="73" t="s">
        <v>374</v>
      </c>
      <c r="B367" s="74">
        <v>0</v>
      </c>
    </row>
    <row r="368" spans="1:2" ht="15" customHeight="1">
      <c r="A368" s="73" t="s">
        <v>375</v>
      </c>
      <c r="B368" s="74">
        <v>0</v>
      </c>
    </row>
    <row r="369" spans="1:2" ht="15" customHeight="1">
      <c r="A369" s="73" t="s">
        <v>194</v>
      </c>
      <c r="B369" s="74">
        <v>0</v>
      </c>
    </row>
    <row r="370" spans="1:2" ht="15" customHeight="1">
      <c r="A370" s="73" t="s">
        <v>162</v>
      </c>
      <c r="B370" s="74">
        <v>0</v>
      </c>
    </row>
    <row r="371" spans="1:2" ht="15" customHeight="1">
      <c r="A371" s="73" t="s">
        <v>376</v>
      </c>
      <c r="B371" s="74">
        <v>25</v>
      </c>
    </row>
    <row r="372" spans="1:2" ht="15" customHeight="1">
      <c r="A372" s="73" t="s">
        <v>377</v>
      </c>
      <c r="B372" s="74">
        <f>SUM(B373:B381)</f>
        <v>4981</v>
      </c>
    </row>
    <row r="373" spans="1:2" ht="15" customHeight="1">
      <c r="A373" s="73" t="s">
        <v>153</v>
      </c>
      <c r="B373" s="74">
        <v>2285</v>
      </c>
    </row>
    <row r="374" spans="1:2" ht="15" customHeight="1">
      <c r="A374" s="73" t="s">
        <v>154</v>
      </c>
      <c r="B374" s="74">
        <v>0</v>
      </c>
    </row>
    <row r="375" spans="1:2" ht="15" customHeight="1">
      <c r="A375" s="73" t="s">
        <v>155</v>
      </c>
      <c r="B375" s="74">
        <v>0</v>
      </c>
    </row>
    <row r="376" spans="1:2" ht="15" customHeight="1">
      <c r="A376" s="73" t="s">
        <v>378</v>
      </c>
      <c r="B376" s="74">
        <v>134</v>
      </c>
    </row>
    <row r="377" spans="1:2" ht="15" customHeight="1">
      <c r="A377" s="73" t="s">
        <v>379</v>
      </c>
      <c r="B377" s="74">
        <v>2475</v>
      </c>
    </row>
    <row r="378" spans="1:2" ht="15" customHeight="1">
      <c r="A378" s="73" t="s">
        <v>380</v>
      </c>
      <c r="B378" s="74">
        <v>87</v>
      </c>
    </row>
    <row r="379" spans="1:3" ht="15" customHeight="1">
      <c r="A379" s="73" t="s">
        <v>194</v>
      </c>
      <c r="B379" s="74">
        <v>0</v>
      </c>
      <c r="C379" s="10">
        <f aca="true" t="shared" si="4" ref="C379:C395">B379/67366*83336</f>
        <v>0</v>
      </c>
    </row>
    <row r="380" spans="1:3" ht="15" customHeight="1">
      <c r="A380" s="73" t="s">
        <v>162</v>
      </c>
      <c r="B380" s="74">
        <v>0</v>
      </c>
      <c r="C380" s="10">
        <f t="shared" si="4"/>
        <v>0</v>
      </c>
    </row>
    <row r="381" spans="1:3" ht="15" customHeight="1">
      <c r="A381" s="73" t="s">
        <v>381</v>
      </c>
      <c r="B381" s="74">
        <v>0</v>
      </c>
      <c r="C381" s="10">
        <f t="shared" si="4"/>
        <v>0</v>
      </c>
    </row>
    <row r="382" spans="1:3" ht="15" customHeight="1">
      <c r="A382" s="73" t="s">
        <v>382</v>
      </c>
      <c r="B382" s="74">
        <v>0</v>
      </c>
      <c r="C382" s="10">
        <f t="shared" si="4"/>
        <v>0</v>
      </c>
    </row>
    <row r="383" spans="1:3" ht="15" customHeight="1">
      <c r="A383" s="73" t="s">
        <v>153</v>
      </c>
      <c r="B383" s="74">
        <v>0</v>
      </c>
      <c r="C383" s="10">
        <f t="shared" si="4"/>
        <v>0</v>
      </c>
    </row>
    <row r="384" spans="1:3" ht="15" customHeight="1">
      <c r="A384" s="73" t="s">
        <v>154</v>
      </c>
      <c r="B384" s="74">
        <v>0</v>
      </c>
      <c r="C384" s="10">
        <f t="shared" si="4"/>
        <v>0</v>
      </c>
    </row>
    <row r="385" spans="1:3" ht="15" customHeight="1">
      <c r="A385" s="73" t="s">
        <v>155</v>
      </c>
      <c r="B385" s="74">
        <v>0</v>
      </c>
      <c r="C385" s="10">
        <f t="shared" si="4"/>
        <v>0</v>
      </c>
    </row>
    <row r="386" spans="1:3" ht="15" customHeight="1">
      <c r="A386" s="73" t="s">
        <v>383</v>
      </c>
      <c r="B386" s="74">
        <v>0</v>
      </c>
      <c r="C386" s="10">
        <f t="shared" si="4"/>
        <v>0</v>
      </c>
    </row>
    <row r="387" spans="1:3" ht="15" customHeight="1">
      <c r="A387" s="73" t="s">
        <v>384</v>
      </c>
      <c r="B387" s="74">
        <v>0</v>
      </c>
      <c r="C387" s="10">
        <f t="shared" si="4"/>
        <v>0</v>
      </c>
    </row>
    <row r="388" spans="1:3" ht="15" customHeight="1">
      <c r="A388" s="73" t="s">
        <v>162</v>
      </c>
      <c r="B388" s="74">
        <v>0</v>
      </c>
      <c r="C388" s="10">
        <f t="shared" si="4"/>
        <v>0</v>
      </c>
    </row>
    <row r="389" spans="1:3" ht="15" customHeight="1">
      <c r="A389" s="73" t="s">
        <v>385</v>
      </c>
      <c r="B389" s="74">
        <v>0</v>
      </c>
      <c r="C389" s="10">
        <f t="shared" si="4"/>
        <v>0</v>
      </c>
    </row>
    <row r="390" spans="1:3" ht="15" customHeight="1">
      <c r="A390" s="73" t="s">
        <v>386</v>
      </c>
      <c r="B390" s="74">
        <v>0</v>
      </c>
      <c r="C390" s="10">
        <f t="shared" si="4"/>
        <v>0</v>
      </c>
    </row>
    <row r="391" spans="1:3" ht="15" customHeight="1">
      <c r="A391" s="73" t="s">
        <v>153</v>
      </c>
      <c r="B391" s="74">
        <v>0</v>
      </c>
      <c r="C391" s="10">
        <f t="shared" si="4"/>
        <v>0</v>
      </c>
    </row>
    <row r="392" spans="1:3" ht="15" customHeight="1">
      <c r="A392" s="73" t="s">
        <v>154</v>
      </c>
      <c r="B392" s="74">
        <v>0</v>
      </c>
      <c r="C392" s="10">
        <f t="shared" si="4"/>
        <v>0</v>
      </c>
    </row>
    <row r="393" spans="1:3" ht="15" customHeight="1">
      <c r="A393" s="73" t="s">
        <v>194</v>
      </c>
      <c r="B393" s="74">
        <v>0</v>
      </c>
      <c r="C393" s="10">
        <f t="shared" si="4"/>
        <v>0</v>
      </c>
    </row>
    <row r="394" spans="1:3" ht="15" customHeight="1">
      <c r="A394" s="73" t="s">
        <v>387</v>
      </c>
      <c r="B394" s="74">
        <v>0</v>
      </c>
      <c r="C394" s="10">
        <f t="shared" si="4"/>
        <v>0</v>
      </c>
    </row>
    <row r="395" spans="1:3" ht="15" customHeight="1">
      <c r="A395" s="73" t="s">
        <v>388</v>
      </c>
      <c r="B395" s="74">
        <v>0</v>
      </c>
      <c r="C395" s="10">
        <f t="shared" si="4"/>
        <v>0</v>
      </c>
    </row>
    <row r="396" spans="1:2" ht="15" customHeight="1">
      <c r="A396" s="73" t="s">
        <v>389</v>
      </c>
      <c r="B396" s="74">
        <f>B397</f>
        <v>386</v>
      </c>
    </row>
    <row r="397" spans="1:2" ht="15" customHeight="1">
      <c r="A397" s="73" t="s">
        <v>390</v>
      </c>
      <c r="B397" s="74">
        <v>386</v>
      </c>
    </row>
    <row r="398" spans="1:2" ht="15" customHeight="1">
      <c r="A398" s="73" t="s">
        <v>391</v>
      </c>
      <c r="B398" s="74">
        <f>SUM(B399,B404,B413,B420,B426,B430,B434,B438,B444,B451)</f>
        <v>95082</v>
      </c>
    </row>
    <row r="399" spans="1:2" ht="15" customHeight="1">
      <c r="A399" s="73" t="s">
        <v>392</v>
      </c>
      <c r="B399" s="74">
        <v>1925</v>
      </c>
    </row>
    <row r="400" spans="1:2" ht="15" customHeight="1">
      <c r="A400" s="73" t="s">
        <v>153</v>
      </c>
      <c r="B400" s="74">
        <v>961</v>
      </c>
    </row>
    <row r="401" spans="1:2" ht="15" customHeight="1">
      <c r="A401" s="73" t="s">
        <v>154</v>
      </c>
      <c r="B401" s="74">
        <v>0</v>
      </c>
    </row>
    <row r="402" spans="1:2" ht="15" customHeight="1">
      <c r="A402" s="73" t="s">
        <v>155</v>
      </c>
      <c r="B402" s="74">
        <v>0</v>
      </c>
    </row>
    <row r="403" spans="1:2" ht="15" customHeight="1">
      <c r="A403" s="73" t="s">
        <v>393</v>
      </c>
      <c r="B403" s="74">
        <v>964</v>
      </c>
    </row>
    <row r="404" spans="1:2" ht="15" customHeight="1">
      <c r="A404" s="73" t="s">
        <v>394</v>
      </c>
      <c r="B404" s="74">
        <v>42184</v>
      </c>
    </row>
    <row r="405" spans="1:2" ht="15" customHeight="1">
      <c r="A405" s="73" t="s">
        <v>395</v>
      </c>
      <c r="B405" s="74">
        <v>808</v>
      </c>
    </row>
    <row r="406" spans="1:2" ht="15" customHeight="1">
      <c r="A406" s="73" t="s">
        <v>396</v>
      </c>
      <c r="B406" s="74">
        <v>2647</v>
      </c>
    </row>
    <row r="407" spans="1:2" ht="15" customHeight="1">
      <c r="A407" s="73" t="s">
        <v>397</v>
      </c>
      <c r="B407" s="74">
        <v>8677</v>
      </c>
    </row>
    <row r="408" spans="1:2" ht="15" customHeight="1">
      <c r="A408" s="73" t="s">
        <v>398</v>
      </c>
      <c r="B408" s="74">
        <v>13484</v>
      </c>
    </row>
    <row r="409" spans="1:2" ht="15" customHeight="1">
      <c r="A409" s="73" t="s">
        <v>399</v>
      </c>
      <c r="B409" s="74">
        <v>4732</v>
      </c>
    </row>
    <row r="410" spans="1:2" ht="15" customHeight="1">
      <c r="A410" s="73" t="s">
        <v>400</v>
      </c>
      <c r="B410" s="74">
        <v>0</v>
      </c>
    </row>
    <row r="411" spans="1:2" ht="15" customHeight="1">
      <c r="A411" s="73" t="s">
        <v>401</v>
      </c>
      <c r="B411" s="74">
        <v>0</v>
      </c>
    </row>
    <row r="412" spans="1:2" ht="15" customHeight="1">
      <c r="A412" s="73" t="s">
        <v>402</v>
      </c>
      <c r="B412" s="74">
        <v>11836</v>
      </c>
    </row>
    <row r="413" spans="1:2" ht="15" customHeight="1">
      <c r="A413" s="73" t="s">
        <v>403</v>
      </c>
      <c r="B413" s="74">
        <v>33660</v>
      </c>
    </row>
    <row r="414" spans="1:2" ht="15" customHeight="1">
      <c r="A414" s="73" t="s">
        <v>404</v>
      </c>
      <c r="B414" s="74">
        <v>0</v>
      </c>
    </row>
    <row r="415" spans="1:2" ht="15" customHeight="1">
      <c r="A415" s="73" t="s">
        <v>405</v>
      </c>
      <c r="B415" s="74">
        <v>9645</v>
      </c>
    </row>
    <row r="416" spans="1:2" ht="15" customHeight="1">
      <c r="A416" s="73" t="s">
        <v>406</v>
      </c>
      <c r="B416" s="74">
        <v>6078</v>
      </c>
    </row>
    <row r="417" spans="1:2" ht="15" customHeight="1">
      <c r="A417" s="73" t="s">
        <v>407</v>
      </c>
      <c r="B417" s="74">
        <v>0</v>
      </c>
    </row>
    <row r="418" spans="1:2" ht="15" customHeight="1">
      <c r="A418" s="73" t="s">
        <v>408</v>
      </c>
      <c r="B418" s="74">
        <v>10299</v>
      </c>
    </row>
    <row r="419" spans="1:2" ht="15" customHeight="1">
      <c r="A419" s="73" t="s">
        <v>409</v>
      </c>
      <c r="B419" s="74">
        <v>7638</v>
      </c>
    </row>
    <row r="420" spans="1:2" ht="15" customHeight="1">
      <c r="A420" s="73" t="s">
        <v>410</v>
      </c>
      <c r="B420" s="74">
        <v>5</v>
      </c>
    </row>
    <row r="421" spans="1:2" ht="15" customHeight="1">
      <c r="A421" s="73" t="s">
        <v>411</v>
      </c>
      <c r="B421" s="74">
        <v>0</v>
      </c>
    </row>
    <row r="422" spans="1:2" ht="15" customHeight="1">
      <c r="A422" s="73" t="s">
        <v>412</v>
      </c>
      <c r="B422" s="74">
        <v>0</v>
      </c>
    </row>
    <row r="423" spans="1:2" ht="15" customHeight="1">
      <c r="A423" s="73" t="s">
        <v>413</v>
      </c>
      <c r="B423" s="74">
        <v>0</v>
      </c>
    </row>
    <row r="424" spans="1:2" ht="15" customHeight="1">
      <c r="A424" s="73" t="s">
        <v>414</v>
      </c>
      <c r="B424" s="74">
        <v>0</v>
      </c>
    </row>
    <row r="425" spans="1:2" ht="15" customHeight="1">
      <c r="A425" s="73" t="s">
        <v>415</v>
      </c>
      <c r="B425" s="74">
        <v>5</v>
      </c>
    </row>
    <row r="426" spans="1:2" ht="15" customHeight="1">
      <c r="A426" s="73" t="s">
        <v>416</v>
      </c>
      <c r="B426" s="74">
        <v>682</v>
      </c>
    </row>
    <row r="427" spans="1:2" ht="15" customHeight="1">
      <c r="A427" s="73" t="s">
        <v>417</v>
      </c>
      <c r="B427" s="74">
        <v>495</v>
      </c>
    </row>
    <row r="428" spans="1:2" ht="15" customHeight="1">
      <c r="A428" s="73" t="s">
        <v>418</v>
      </c>
      <c r="B428" s="74">
        <v>146</v>
      </c>
    </row>
    <row r="429" spans="1:2" ht="15" customHeight="1">
      <c r="A429" s="73" t="s">
        <v>419</v>
      </c>
      <c r="B429" s="74">
        <v>41</v>
      </c>
    </row>
    <row r="430" spans="1:2" ht="15" customHeight="1">
      <c r="A430" s="73" t="s">
        <v>420</v>
      </c>
      <c r="B430" s="74">
        <v>0</v>
      </c>
    </row>
    <row r="431" spans="1:2" ht="15" customHeight="1">
      <c r="A431" s="73" t="s">
        <v>421</v>
      </c>
      <c r="B431" s="74">
        <v>0</v>
      </c>
    </row>
    <row r="432" spans="1:2" ht="15" customHeight="1">
      <c r="A432" s="73" t="s">
        <v>422</v>
      </c>
      <c r="B432" s="74">
        <v>0</v>
      </c>
    </row>
    <row r="433" spans="1:2" ht="15" customHeight="1">
      <c r="A433" s="73" t="s">
        <v>423</v>
      </c>
      <c r="B433" s="74">
        <v>0</v>
      </c>
    </row>
    <row r="434" spans="1:2" ht="15" customHeight="1">
      <c r="A434" s="73" t="s">
        <v>424</v>
      </c>
      <c r="B434" s="74">
        <v>917</v>
      </c>
    </row>
    <row r="435" spans="1:2" ht="15" customHeight="1">
      <c r="A435" s="73" t="s">
        <v>425</v>
      </c>
      <c r="B435" s="74">
        <v>762</v>
      </c>
    </row>
    <row r="436" spans="1:2" ht="15" customHeight="1">
      <c r="A436" s="73" t="s">
        <v>426</v>
      </c>
      <c r="B436" s="74">
        <v>0</v>
      </c>
    </row>
    <row r="437" spans="1:2" ht="15" customHeight="1">
      <c r="A437" s="73" t="s">
        <v>427</v>
      </c>
      <c r="B437" s="74">
        <v>155</v>
      </c>
    </row>
    <row r="438" spans="1:2" ht="15" customHeight="1">
      <c r="A438" s="73" t="s">
        <v>428</v>
      </c>
      <c r="B438" s="74">
        <v>919</v>
      </c>
    </row>
    <row r="439" spans="1:2" ht="15" customHeight="1">
      <c r="A439" s="73" t="s">
        <v>429</v>
      </c>
      <c r="B439" s="74">
        <v>0</v>
      </c>
    </row>
    <row r="440" spans="1:2" ht="15" customHeight="1">
      <c r="A440" s="73" t="s">
        <v>430</v>
      </c>
      <c r="B440" s="74">
        <v>919</v>
      </c>
    </row>
    <row r="441" spans="1:2" ht="15" customHeight="1">
      <c r="A441" s="73" t="s">
        <v>431</v>
      </c>
      <c r="B441" s="74">
        <v>0</v>
      </c>
    </row>
    <row r="442" spans="1:2" ht="15" customHeight="1">
      <c r="A442" s="73" t="s">
        <v>432</v>
      </c>
      <c r="B442" s="74">
        <v>0</v>
      </c>
    </row>
    <row r="443" spans="1:2" ht="15" customHeight="1">
      <c r="A443" s="73" t="s">
        <v>433</v>
      </c>
      <c r="B443" s="74">
        <v>0</v>
      </c>
    </row>
    <row r="444" spans="1:2" ht="15" customHeight="1">
      <c r="A444" s="73" t="s">
        <v>434</v>
      </c>
      <c r="B444" s="74">
        <v>6686</v>
      </c>
    </row>
    <row r="445" spans="1:2" ht="15" customHeight="1">
      <c r="A445" s="73" t="s">
        <v>435</v>
      </c>
      <c r="B445" s="74">
        <v>0</v>
      </c>
    </row>
    <row r="446" spans="1:2" ht="15" customHeight="1">
      <c r="A446" s="73" t="s">
        <v>436</v>
      </c>
      <c r="B446" s="74">
        <v>0</v>
      </c>
    </row>
    <row r="447" spans="1:2" ht="15" customHeight="1">
      <c r="A447" s="73" t="s">
        <v>437</v>
      </c>
      <c r="B447" s="74">
        <v>0</v>
      </c>
    </row>
    <row r="448" spans="1:2" ht="15" customHeight="1">
      <c r="A448" s="73" t="s">
        <v>438</v>
      </c>
      <c r="B448" s="74">
        <v>0</v>
      </c>
    </row>
    <row r="449" spans="1:2" ht="15" customHeight="1">
      <c r="A449" s="73" t="s">
        <v>439</v>
      </c>
      <c r="B449" s="74">
        <v>0</v>
      </c>
    </row>
    <row r="450" spans="1:2" ht="15" customHeight="1">
      <c r="A450" s="73" t="s">
        <v>440</v>
      </c>
      <c r="B450" s="74">
        <v>6686</v>
      </c>
    </row>
    <row r="451" spans="1:2" ht="15" customHeight="1">
      <c r="A451" s="73" t="s">
        <v>441</v>
      </c>
      <c r="B451" s="74">
        <v>8104</v>
      </c>
    </row>
    <row r="452" spans="1:2" ht="15" customHeight="1">
      <c r="A452" s="73" t="s">
        <v>442</v>
      </c>
      <c r="B452" s="74">
        <v>8104</v>
      </c>
    </row>
    <row r="453" spans="1:2" ht="15" customHeight="1">
      <c r="A453" s="73" t="s">
        <v>443</v>
      </c>
      <c r="B453" s="74">
        <f>SUM(B454,B459,B468,B474,B480,B485,B490,B497,B501,B504)</f>
        <v>4868</v>
      </c>
    </row>
    <row r="454" spans="1:2" ht="15" customHeight="1">
      <c r="A454" s="73" t="s">
        <v>444</v>
      </c>
      <c r="B454" s="74">
        <v>318</v>
      </c>
    </row>
    <row r="455" spans="1:2" ht="15" customHeight="1">
      <c r="A455" s="73" t="s">
        <v>153</v>
      </c>
      <c r="B455" s="74">
        <v>313</v>
      </c>
    </row>
    <row r="456" spans="1:2" ht="15" customHeight="1">
      <c r="A456" s="73" t="s">
        <v>154</v>
      </c>
      <c r="B456" s="74">
        <v>0</v>
      </c>
    </row>
    <row r="457" spans="1:6" ht="15" customHeight="1">
      <c r="A457" s="73" t="s">
        <v>155</v>
      </c>
      <c r="B457" s="74">
        <v>0</v>
      </c>
      <c r="E457" s="71"/>
      <c r="F457" s="71"/>
    </row>
    <row r="458" spans="1:6" ht="15" customHeight="1">
      <c r="A458" s="73" t="s">
        <v>445</v>
      </c>
      <c r="B458" s="74">
        <v>5</v>
      </c>
      <c r="E458" s="71"/>
      <c r="F458" s="71"/>
    </row>
    <row r="459" spans="1:6" ht="15" customHeight="1">
      <c r="A459" s="73" t="s">
        <v>446</v>
      </c>
      <c r="B459" s="74">
        <v>0</v>
      </c>
      <c r="E459" s="71"/>
      <c r="F459" s="71"/>
    </row>
    <row r="460" spans="1:6" ht="15" customHeight="1">
      <c r="A460" s="73" t="s">
        <v>447</v>
      </c>
      <c r="B460" s="74">
        <v>0</v>
      </c>
      <c r="E460" s="71"/>
      <c r="F460" s="71"/>
    </row>
    <row r="461" spans="1:2" ht="15" customHeight="1">
      <c r="A461" s="73" t="s">
        <v>448</v>
      </c>
      <c r="B461" s="74">
        <v>0</v>
      </c>
    </row>
    <row r="462" spans="1:2" ht="15" customHeight="1">
      <c r="A462" s="73" t="s">
        <v>449</v>
      </c>
      <c r="B462" s="74">
        <v>0</v>
      </c>
    </row>
    <row r="463" spans="1:2" ht="15" customHeight="1">
      <c r="A463" s="73" t="s">
        <v>450</v>
      </c>
      <c r="B463" s="74">
        <v>0</v>
      </c>
    </row>
    <row r="464" spans="1:2" ht="15" customHeight="1">
      <c r="A464" s="73" t="s">
        <v>451</v>
      </c>
      <c r="B464" s="74">
        <v>0</v>
      </c>
    </row>
    <row r="465" spans="1:2" ht="15" customHeight="1">
      <c r="A465" s="73" t="s">
        <v>452</v>
      </c>
      <c r="B465" s="74">
        <v>0</v>
      </c>
    </row>
    <row r="466" spans="1:2" ht="15" customHeight="1">
      <c r="A466" s="73" t="s">
        <v>453</v>
      </c>
      <c r="B466" s="74">
        <v>0</v>
      </c>
    </row>
    <row r="467" spans="1:2" ht="15" customHeight="1">
      <c r="A467" s="73" t="s">
        <v>454</v>
      </c>
      <c r="B467" s="74">
        <v>0</v>
      </c>
    </row>
    <row r="468" spans="1:2" ht="15" customHeight="1">
      <c r="A468" s="73" t="s">
        <v>455</v>
      </c>
      <c r="B468" s="74">
        <v>20</v>
      </c>
    </row>
    <row r="469" spans="1:2" ht="15" customHeight="1">
      <c r="A469" s="73" t="s">
        <v>447</v>
      </c>
      <c r="B469" s="74">
        <v>0</v>
      </c>
    </row>
    <row r="470" spans="1:2" ht="15" customHeight="1">
      <c r="A470" s="73" t="s">
        <v>456</v>
      </c>
      <c r="B470" s="74">
        <v>20</v>
      </c>
    </row>
    <row r="471" spans="1:2" ht="15" customHeight="1">
      <c r="A471" s="73" t="s">
        <v>457</v>
      </c>
      <c r="B471" s="74">
        <v>0</v>
      </c>
    </row>
    <row r="472" spans="1:2" ht="15" customHeight="1">
      <c r="A472" s="73" t="s">
        <v>458</v>
      </c>
      <c r="B472" s="74">
        <v>0</v>
      </c>
    </row>
    <row r="473" spans="1:2" ht="15" customHeight="1">
      <c r="A473" s="73" t="s">
        <v>459</v>
      </c>
      <c r="B473" s="74">
        <v>0</v>
      </c>
    </row>
    <row r="474" spans="1:2" ht="15" customHeight="1">
      <c r="A474" s="73" t="s">
        <v>460</v>
      </c>
      <c r="B474" s="74">
        <v>3526</v>
      </c>
    </row>
    <row r="475" spans="1:2" ht="15" customHeight="1">
      <c r="A475" s="73" t="s">
        <v>447</v>
      </c>
      <c r="B475" s="74">
        <v>0</v>
      </c>
    </row>
    <row r="476" spans="1:2" ht="15" customHeight="1">
      <c r="A476" s="73" t="s">
        <v>461</v>
      </c>
      <c r="B476" s="74">
        <v>3346</v>
      </c>
    </row>
    <row r="477" spans="1:2" ht="15" customHeight="1">
      <c r="A477" s="73" t="s">
        <v>462</v>
      </c>
      <c r="B477" s="74">
        <v>0</v>
      </c>
    </row>
    <row r="478" spans="1:2" ht="15" customHeight="1">
      <c r="A478" s="73" t="s">
        <v>463</v>
      </c>
      <c r="B478" s="74">
        <v>70</v>
      </c>
    </row>
    <row r="479" spans="1:2" ht="15" customHeight="1">
      <c r="A479" s="73" t="s">
        <v>464</v>
      </c>
      <c r="B479" s="74">
        <v>110</v>
      </c>
    </row>
    <row r="480" spans="1:2" ht="15" customHeight="1">
      <c r="A480" s="73" t="s">
        <v>465</v>
      </c>
      <c r="B480" s="74">
        <v>48</v>
      </c>
    </row>
    <row r="481" spans="1:2" ht="15" customHeight="1">
      <c r="A481" s="73" t="s">
        <v>447</v>
      </c>
      <c r="B481" s="74">
        <v>47</v>
      </c>
    </row>
    <row r="482" spans="1:2" ht="15" customHeight="1">
      <c r="A482" s="73" t="s">
        <v>466</v>
      </c>
      <c r="B482" s="74">
        <v>0</v>
      </c>
    </row>
    <row r="483" spans="1:2" ht="15" customHeight="1">
      <c r="A483" s="73" t="s">
        <v>467</v>
      </c>
      <c r="B483" s="74">
        <v>1</v>
      </c>
    </row>
    <row r="484" spans="1:2" ht="15" customHeight="1">
      <c r="A484" s="73" t="s">
        <v>468</v>
      </c>
      <c r="B484" s="74">
        <v>0</v>
      </c>
    </row>
    <row r="485" spans="1:2" ht="15" customHeight="1">
      <c r="A485" s="73" t="s">
        <v>469</v>
      </c>
      <c r="B485" s="74">
        <v>114</v>
      </c>
    </row>
    <row r="486" spans="1:2" ht="15" customHeight="1">
      <c r="A486" s="73" t="s">
        <v>470</v>
      </c>
      <c r="B486" s="74">
        <v>0</v>
      </c>
    </row>
    <row r="487" spans="1:2" ht="15" customHeight="1">
      <c r="A487" s="73" t="s">
        <v>471</v>
      </c>
      <c r="B487" s="74">
        <v>0</v>
      </c>
    </row>
    <row r="488" spans="1:2" ht="15" customHeight="1">
      <c r="A488" s="73" t="s">
        <v>472</v>
      </c>
      <c r="B488" s="74">
        <v>0</v>
      </c>
    </row>
    <row r="489" spans="1:2" ht="15" customHeight="1">
      <c r="A489" s="73" t="s">
        <v>473</v>
      </c>
      <c r="B489" s="74">
        <v>114</v>
      </c>
    </row>
    <row r="490" spans="1:2" ht="15" customHeight="1">
      <c r="A490" s="73" t="s">
        <v>474</v>
      </c>
      <c r="B490" s="74">
        <v>374</v>
      </c>
    </row>
    <row r="491" spans="1:2" ht="15" customHeight="1">
      <c r="A491" s="73" t="s">
        <v>447</v>
      </c>
      <c r="B491" s="74">
        <v>179</v>
      </c>
    </row>
    <row r="492" spans="1:2" ht="15" customHeight="1">
      <c r="A492" s="73" t="s">
        <v>475</v>
      </c>
      <c r="B492" s="74">
        <v>0</v>
      </c>
    </row>
    <row r="493" spans="1:2" ht="15" customHeight="1">
      <c r="A493" s="73" t="s">
        <v>476</v>
      </c>
      <c r="B493" s="74">
        <v>0</v>
      </c>
    </row>
    <row r="494" spans="1:2" ht="15" customHeight="1">
      <c r="A494" s="73" t="s">
        <v>477</v>
      </c>
      <c r="B494" s="74">
        <v>0</v>
      </c>
    </row>
    <row r="495" spans="1:2" ht="15" customHeight="1">
      <c r="A495" s="73" t="s">
        <v>478</v>
      </c>
      <c r="B495" s="74">
        <v>170</v>
      </c>
    </row>
    <row r="496" spans="1:2" ht="15" customHeight="1">
      <c r="A496" s="73" t="s">
        <v>479</v>
      </c>
      <c r="B496" s="74">
        <v>25</v>
      </c>
    </row>
    <row r="497" spans="1:2" ht="15" customHeight="1">
      <c r="A497" s="73" t="s">
        <v>480</v>
      </c>
      <c r="B497" s="74">
        <v>0</v>
      </c>
    </row>
    <row r="498" spans="1:2" ht="15" customHeight="1">
      <c r="A498" s="73" t="s">
        <v>481</v>
      </c>
      <c r="B498" s="74">
        <v>0</v>
      </c>
    </row>
    <row r="499" spans="1:2" ht="15" customHeight="1">
      <c r="A499" s="73" t="s">
        <v>482</v>
      </c>
      <c r="B499" s="74">
        <v>0</v>
      </c>
    </row>
    <row r="500" spans="1:2" ht="15" customHeight="1">
      <c r="A500" s="73" t="s">
        <v>483</v>
      </c>
      <c r="B500" s="74">
        <v>0</v>
      </c>
    </row>
    <row r="501" spans="1:2" ht="15" customHeight="1">
      <c r="A501" s="73" t="s">
        <v>484</v>
      </c>
      <c r="B501" s="74">
        <v>0</v>
      </c>
    </row>
    <row r="502" spans="1:2" ht="15" customHeight="1">
      <c r="A502" s="73" t="s">
        <v>485</v>
      </c>
      <c r="B502" s="74">
        <v>0</v>
      </c>
    </row>
    <row r="503" spans="1:2" ht="15" customHeight="1">
      <c r="A503" s="73" t="s">
        <v>486</v>
      </c>
      <c r="B503" s="74">
        <v>0</v>
      </c>
    </row>
    <row r="504" spans="1:2" ht="15" customHeight="1">
      <c r="A504" s="73" t="s">
        <v>487</v>
      </c>
      <c r="B504" s="74">
        <v>468</v>
      </c>
    </row>
    <row r="505" spans="1:2" ht="15" customHeight="1">
      <c r="A505" s="73" t="s">
        <v>488</v>
      </c>
      <c r="B505" s="74">
        <v>5</v>
      </c>
    </row>
    <row r="506" spans="1:2" ht="15" customHeight="1">
      <c r="A506" s="73" t="s">
        <v>489</v>
      </c>
      <c r="B506" s="74">
        <v>0</v>
      </c>
    </row>
    <row r="507" spans="1:2" ht="15" customHeight="1">
      <c r="A507" s="73" t="s">
        <v>490</v>
      </c>
      <c r="B507" s="74">
        <v>0</v>
      </c>
    </row>
    <row r="508" spans="1:2" ht="15" customHeight="1">
      <c r="A508" s="73" t="s">
        <v>491</v>
      </c>
      <c r="B508" s="74">
        <v>463</v>
      </c>
    </row>
    <row r="509" spans="1:2" ht="15" customHeight="1">
      <c r="A509" s="73" t="s">
        <v>492</v>
      </c>
      <c r="B509" s="74">
        <f>SUM(B510,B526,B534,B545,B554,B561)</f>
        <v>17271</v>
      </c>
    </row>
    <row r="510" spans="1:2" ht="15" customHeight="1">
      <c r="A510" s="73" t="s">
        <v>493</v>
      </c>
      <c r="B510" s="74">
        <f>SUM(B511:B525)</f>
        <v>9293</v>
      </c>
    </row>
    <row r="511" spans="1:2" ht="15" customHeight="1">
      <c r="A511" s="73" t="s">
        <v>153</v>
      </c>
      <c r="B511" s="74">
        <v>1649</v>
      </c>
    </row>
    <row r="512" spans="1:2" ht="15" customHeight="1">
      <c r="A512" s="73" t="s">
        <v>154</v>
      </c>
      <c r="B512" s="74">
        <v>130</v>
      </c>
    </row>
    <row r="513" spans="1:2" ht="15" customHeight="1">
      <c r="A513" s="73" t="s">
        <v>155</v>
      </c>
      <c r="B513" s="74">
        <v>6</v>
      </c>
    </row>
    <row r="514" spans="1:2" ht="15" customHeight="1">
      <c r="A514" s="73" t="s">
        <v>494</v>
      </c>
      <c r="B514" s="74">
        <v>706</v>
      </c>
    </row>
    <row r="515" spans="1:2" ht="15" customHeight="1">
      <c r="A515" s="73" t="s">
        <v>495</v>
      </c>
      <c r="B515" s="74">
        <v>384</v>
      </c>
    </row>
    <row r="516" spans="1:2" ht="15" customHeight="1">
      <c r="A516" s="73" t="s">
        <v>496</v>
      </c>
      <c r="B516" s="74">
        <v>103</v>
      </c>
    </row>
    <row r="517" spans="1:2" ht="15" customHeight="1">
      <c r="A517" s="73" t="s">
        <v>497</v>
      </c>
      <c r="B517" s="74">
        <v>895</v>
      </c>
    </row>
    <row r="518" spans="1:2" ht="15" customHeight="1">
      <c r="A518" s="73" t="s">
        <v>498</v>
      </c>
      <c r="B518" s="74">
        <v>250</v>
      </c>
    </row>
    <row r="519" spans="1:2" ht="15" customHeight="1">
      <c r="A519" s="73" t="s">
        <v>499</v>
      </c>
      <c r="B519" s="74">
        <v>221</v>
      </c>
    </row>
    <row r="520" spans="1:2" ht="15" customHeight="1">
      <c r="A520" s="73" t="s">
        <v>500</v>
      </c>
      <c r="B520" s="74">
        <v>0</v>
      </c>
    </row>
    <row r="521" spans="1:2" ht="15" customHeight="1">
      <c r="A521" s="73" t="s">
        <v>501</v>
      </c>
      <c r="B521" s="74">
        <v>444</v>
      </c>
    </row>
    <row r="522" spans="1:2" ht="15" customHeight="1">
      <c r="A522" s="73" t="s">
        <v>502</v>
      </c>
      <c r="B522" s="74">
        <v>11</v>
      </c>
    </row>
    <row r="523" spans="1:2" ht="15" customHeight="1">
      <c r="A523" s="73" t="s">
        <v>503</v>
      </c>
      <c r="B523" s="74">
        <v>0</v>
      </c>
    </row>
    <row r="524" spans="1:2" ht="15" customHeight="1">
      <c r="A524" s="73" t="s">
        <v>504</v>
      </c>
      <c r="B524" s="74">
        <v>0</v>
      </c>
    </row>
    <row r="525" spans="1:2" ht="15" customHeight="1">
      <c r="A525" s="73" t="s">
        <v>505</v>
      </c>
      <c r="B525" s="74">
        <v>4494</v>
      </c>
    </row>
    <row r="526" spans="1:2" ht="15" customHeight="1">
      <c r="A526" s="73" t="s">
        <v>506</v>
      </c>
      <c r="B526" s="74">
        <f>SUM(B527:B533)</f>
        <v>648</v>
      </c>
    </row>
    <row r="527" spans="1:2" ht="15" customHeight="1">
      <c r="A527" s="73" t="s">
        <v>153</v>
      </c>
      <c r="B527" s="74">
        <v>94</v>
      </c>
    </row>
    <row r="528" spans="1:2" ht="15" customHeight="1">
      <c r="A528" s="73" t="s">
        <v>154</v>
      </c>
      <c r="B528" s="74">
        <v>4</v>
      </c>
    </row>
    <row r="529" spans="1:2" ht="15" customHeight="1">
      <c r="A529" s="73" t="s">
        <v>155</v>
      </c>
      <c r="B529" s="74">
        <v>0</v>
      </c>
    </row>
    <row r="530" spans="1:2" ht="15" customHeight="1">
      <c r="A530" s="73" t="s">
        <v>507</v>
      </c>
      <c r="B530" s="74">
        <v>60</v>
      </c>
    </row>
    <row r="531" spans="1:2" ht="15" customHeight="1">
      <c r="A531" s="73" t="s">
        <v>508</v>
      </c>
      <c r="B531" s="74">
        <v>425</v>
      </c>
    </row>
    <row r="532" spans="1:2" ht="15" customHeight="1">
      <c r="A532" s="73" t="s">
        <v>509</v>
      </c>
      <c r="B532" s="74">
        <v>4</v>
      </c>
    </row>
    <row r="533" spans="1:2" ht="15" customHeight="1">
      <c r="A533" s="73" t="s">
        <v>510</v>
      </c>
      <c r="B533" s="74">
        <v>61</v>
      </c>
    </row>
    <row r="534" spans="1:2" ht="15" customHeight="1">
      <c r="A534" s="73" t="s">
        <v>511</v>
      </c>
      <c r="B534" s="74">
        <f>SUM(B535:B544)</f>
        <v>1122</v>
      </c>
    </row>
    <row r="535" spans="1:2" ht="15" customHeight="1">
      <c r="A535" s="73" t="s">
        <v>153</v>
      </c>
      <c r="B535" s="74">
        <v>0</v>
      </c>
    </row>
    <row r="536" spans="1:2" ht="15" customHeight="1">
      <c r="A536" s="73" t="s">
        <v>154</v>
      </c>
      <c r="B536" s="74">
        <v>0</v>
      </c>
    </row>
    <row r="537" spans="1:2" ht="15" customHeight="1">
      <c r="A537" s="73" t="s">
        <v>155</v>
      </c>
      <c r="B537" s="74">
        <v>0</v>
      </c>
    </row>
    <row r="538" spans="1:2" ht="15" customHeight="1">
      <c r="A538" s="73" t="s">
        <v>512</v>
      </c>
      <c r="B538" s="74">
        <v>0</v>
      </c>
    </row>
    <row r="539" spans="1:2" ht="15" customHeight="1">
      <c r="A539" s="73" t="s">
        <v>513</v>
      </c>
      <c r="B539" s="74">
        <v>17</v>
      </c>
    </row>
    <row r="540" spans="1:2" ht="15" customHeight="1">
      <c r="A540" s="73" t="s">
        <v>514</v>
      </c>
      <c r="B540" s="74">
        <v>0</v>
      </c>
    </row>
    <row r="541" spans="1:2" ht="15" customHeight="1">
      <c r="A541" s="73" t="s">
        <v>515</v>
      </c>
      <c r="B541" s="74">
        <v>135</v>
      </c>
    </row>
    <row r="542" spans="1:2" ht="15" customHeight="1">
      <c r="A542" s="73" t="s">
        <v>516</v>
      </c>
      <c r="B542" s="74">
        <v>255</v>
      </c>
    </row>
    <row r="543" spans="1:2" ht="15" customHeight="1">
      <c r="A543" s="73" t="s">
        <v>517</v>
      </c>
      <c r="B543" s="74">
        <v>0</v>
      </c>
    </row>
    <row r="544" spans="1:2" ht="15" customHeight="1">
      <c r="A544" s="73" t="s">
        <v>518</v>
      </c>
      <c r="B544" s="74">
        <v>715</v>
      </c>
    </row>
    <row r="545" spans="1:2" ht="15" customHeight="1">
      <c r="A545" s="73" t="s">
        <v>519</v>
      </c>
      <c r="B545" s="74">
        <f>SUM(B546:B553)</f>
        <v>492</v>
      </c>
    </row>
    <row r="546" spans="1:2" ht="15" customHeight="1">
      <c r="A546" s="73" t="s">
        <v>153</v>
      </c>
      <c r="B546" s="74">
        <v>104</v>
      </c>
    </row>
    <row r="547" spans="1:2" ht="15" customHeight="1">
      <c r="A547" s="73" t="s">
        <v>154</v>
      </c>
      <c r="B547" s="74">
        <v>0</v>
      </c>
    </row>
    <row r="548" spans="1:2" ht="15" customHeight="1">
      <c r="A548" s="73" t="s">
        <v>155</v>
      </c>
      <c r="B548" s="74">
        <v>0</v>
      </c>
    </row>
    <row r="549" spans="1:2" ht="15" customHeight="1">
      <c r="A549" s="73" t="s">
        <v>520</v>
      </c>
      <c r="B549" s="74">
        <v>89</v>
      </c>
    </row>
    <row r="550" spans="1:2" ht="15" customHeight="1">
      <c r="A550" s="73" t="s">
        <v>521</v>
      </c>
      <c r="B550" s="74">
        <v>18</v>
      </c>
    </row>
    <row r="551" spans="1:2" ht="15" customHeight="1">
      <c r="A551" s="73" t="s">
        <v>522</v>
      </c>
      <c r="B551" s="74">
        <v>0</v>
      </c>
    </row>
    <row r="552" spans="1:2" ht="15" customHeight="1">
      <c r="A552" s="73" t="s">
        <v>523</v>
      </c>
      <c r="B552" s="74">
        <v>142</v>
      </c>
    </row>
    <row r="553" spans="1:2" ht="15" customHeight="1">
      <c r="A553" s="73" t="s">
        <v>524</v>
      </c>
      <c r="B553" s="74">
        <v>139</v>
      </c>
    </row>
    <row r="554" spans="1:2" ht="15" customHeight="1">
      <c r="A554" s="73" t="s">
        <v>525</v>
      </c>
      <c r="B554" s="74">
        <f>SUM(B555:B560)</f>
        <v>2461</v>
      </c>
    </row>
    <row r="555" spans="1:2" ht="15" customHeight="1">
      <c r="A555" s="73" t="s">
        <v>153</v>
      </c>
      <c r="B555" s="74">
        <v>344</v>
      </c>
    </row>
    <row r="556" spans="1:2" ht="15" customHeight="1">
      <c r="A556" s="73" t="s">
        <v>154</v>
      </c>
      <c r="B556" s="74">
        <v>47</v>
      </c>
    </row>
    <row r="557" spans="1:2" ht="15" customHeight="1">
      <c r="A557" s="73" t="s">
        <v>155</v>
      </c>
      <c r="B557" s="74">
        <v>0</v>
      </c>
    </row>
    <row r="558" spans="1:2" ht="15" customHeight="1">
      <c r="A558" s="73" t="s">
        <v>526</v>
      </c>
      <c r="B558" s="74">
        <v>25</v>
      </c>
    </row>
    <row r="559" spans="1:2" ht="15" customHeight="1">
      <c r="A559" s="73" t="s">
        <v>527</v>
      </c>
      <c r="B559" s="74">
        <v>627</v>
      </c>
    </row>
    <row r="560" spans="1:2" ht="15" customHeight="1">
      <c r="A560" s="73" t="s">
        <v>528</v>
      </c>
      <c r="B560" s="74">
        <v>1418</v>
      </c>
    </row>
    <row r="561" spans="1:2" ht="15" customHeight="1">
      <c r="A561" s="73" t="s">
        <v>529</v>
      </c>
      <c r="B561" s="74">
        <f>SUM(B562:B564)</f>
        <v>3255</v>
      </c>
    </row>
    <row r="562" spans="1:2" ht="15" customHeight="1">
      <c r="A562" s="73" t="s">
        <v>530</v>
      </c>
      <c r="B562" s="74">
        <v>0</v>
      </c>
    </row>
    <row r="563" spans="1:2" ht="15" customHeight="1">
      <c r="A563" s="73" t="s">
        <v>531</v>
      </c>
      <c r="B563" s="74">
        <v>118</v>
      </c>
    </row>
    <row r="564" spans="1:2" ht="15" customHeight="1">
      <c r="A564" s="73" t="s">
        <v>532</v>
      </c>
      <c r="B564" s="74">
        <v>3137</v>
      </c>
    </row>
    <row r="565" spans="1:2" ht="15" customHeight="1">
      <c r="A565" s="73" t="s">
        <v>533</v>
      </c>
      <c r="B565" s="74">
        <f>SUM(B566,B580,B588,B590,B599,B603,B613,B621,B628,B635,B644,B649,B652,B655,B658,B661,B664,B668,B673,B681)</f>
        <v>248888</v>
      </c>
    </row>
    <row r="566" spans="1:2" ht="15" customHeight="1">
      <c r="A566" s="73" t="s">
        <v>534</v>
      </c>
      <c r="B566" s="74">
        <f>SUM(B567:B579)</f>
        <v>6771</v>
      </c>
    </row>
    <row r="567" spans="1:2" ht="15" customHeight="1">
      <c r="A567" s="73" t="s">
        <v>153</v>
      </c>
      <c r="B567" s="74">
        <v>1801</v>
      </c>
    </row>
    <row r="568" spans="1:5" ht="15" customHeight="1">
      <c r="A568" s="73" t="s">
        <v>154</v>
      </c>
      <c r="B568" s="74">
        <v>386</v>
      </c>
      <c r="D568" s="71"/>
      <c r="E568" s="71"/>
    </row>
    <row r="569" spans="1:5" ht="15" customHeight="1">
      <c r="A569" s="73" t="s">
        <v>155</v>
      </c>
      <c r="B569" s="74">
        <v>0</v>
      </c>
      <c r="D569" s="71"/>
      <c r="E569" s="71"/>
    </row>
    <row r="570" spans="1:2" ht="15" customHeight="1">
      <c r="A570" s="73" t="s">
        <v>535</v>
      </c>
      <c r="B570" s="74">
        <v>0</v>
      </c>
    </row>
    <row r="571" spans="1:2" ht="15" customHeight="1">
      <c r="A571" s="73" t="s">
        <v>536</v>
      </c>
      <c r="B571" s="74">
        <v>313</v>
      </c>
    </row>
    <row r="572" spans="1:2" ht="15" customHeight="1">
      <c r="A572" s="73" t="s">
        <v>537</v>
      </c>
      <c r="B572" s="74">
        <v>48</v>
      </c>
    </row>
    <row r="573" spans="1:2" ht="15" customHeight="1">
      <c r="A573" s="73" t="s">
        <v>538</v>
      </c>
      <c r="B573" s="74">
        <v>0</v>
      </c>
    </row>
    <row r="574" spans="1:2" ht="15" customHeight="1">
      <c r="A574" s="73" t="s">
        <v>194</v>
      </c>
      <c r="B574" s="74">
        <v>0</v>
      </c>
    </row>
    <row r="575" spans="1:2" ht="15" customHeight="1">
      <c r="A575" s="73" t="s">
        <v>539</v>
      </c>
      <c r="B575" s="74">
        <v>2627</v>
      </c>
    </row>
    <row r="576" spans="1:2" ht="15" customHeight="1">
      <c r="A576" s="73" t="s">
        <v>540</v>
      </c>
      <c r="B576" s="74">
        <v>89</v>
      </c>
    </row>
    <row r="577" spans="1:2" ht="15" customHeight="1">
      <c r="A577" s="73" t="s">
        <v>541</v>
      </c>
      <c r="B577" s="74">
        <v>242</v>
      </c>
    </row>
    <row r="578" spans="1:2" ht="15" customHeight="1">
      <c r="A578" s="73" t="s">
        <v>542</v>
      </c>
      <c r="B578" s="74">
        <v>127</v>
      </c>
    </row>
    <row r="579" spans="1:2" ht="15" customHeight="1">
      <c r="A579" s="73" t="s">
        <v>543</v>
      </c>
      <c r="B579" s="74">
        <v>1138</v>
      </c>
    </row>
    <row r="580" spans="1:2" ht="15" customHeight="1">
      <c r="A580" s="73" t="s">
        <v>544</v>
      </c>
      <c r="B580" s="74">
        <f>SUM(B581:B587)</f>
        <v>1742</v>
      </c>
    </row>
    <row r="581" spans="1:2" ht="15" customHeight="1">
      <c r="A581" s="73" t="s">
        <v>153</v>
      </c>
      <c r="B581" s="74">
        <v>777</v>
      </c>
    </row>
    <row r="582" spans="1:2" ht="15" customHeight="1">
      <c r="A582" s="73" t="s">
        <v>154</v>
      </c>
      <c r="B582" s="74">
        <v>450</v>
      </c>
    </row>
    <row r="583" spans="1:2" ht="15" customHeight="1">
      <c r="A583" s="73" t="s">
        <v>155</v>
      </c>
      <c r="B583" s="74">
        <v>0</v>
      </c>
    </row>
    <row r="584" spans="1:2" ht="15" customHeight="1">
      <c r="A584" s="73" t="s">
        <v>545</v>
      </c>
      <c r="B584" s="74">
        <v>0</v>
      </c>
    </row>
    <row r="585" spans="1:2" ht="15" customHeight="1">
      <c r="A585" s="73" t="s">
        <v>546</v>
      </c>
      <c r="B585" s="74">
        <v>0</v>
      </c>
    </row>
    <row r="586" spans="1:2" ht="15" customHeight="1">
      <c r="A586" s="73" t="s">
        <v>547</v>
      </c>
      <c r="B586" s="74">
        <v>0</v>
      </c>
    </row>
    <row r="587" spans="1:2" ht="15" customHeight="1">
      <c r="A587" s="73" t="s">
        <v>548</v>
      </c>
      <c r="B587" s="74">
        <v>515</v>
      </c>
    </row>
    <row r="588" spans="1:3" ht="15" customHeight="1">
      <c r="A588" s="73" t="s">
        <v>549</v>
      </c>
      <c r="B588" s="74">
        <v>0</v>
      </c>
      <c r="C588" s="10">
        <f>B588/186329*248888</f>
        <v>0</v>
      </c>
    </row>
    <row r="589" spans="1:3" ht="15" customHeight="1">
      <c r="A589" s="73" t="s">
        <v>550</v>
      </c>
      <c r="B589" s="74">
        <v>0</v>
      </c>
      <c r="C589" s="10">
        <f>B589/186329*248888</f>
        <v>0</v>
      </c>
    </row>
    <row r="590" spans="1:2" ht="15" customHeight="1">
      <c r="A590" s="73" t="s">
        <v>551</v>
      </c>
      <c r="B590" s="74">
        <f>SUM(B591:B598)</f>
        <v>69608</v>
      </c>
    </row>
    <row r="591" spans="1:2" ht="15" customHeight="1">
      <c r="A591" s="73" t="s">
        <v>552</v>
      </c>
      <c r="B591" s="74">
        <v>8143</v>
      </c>
    </row>
    <row r="592" spans="1:2" ht="15" customHeight="1">
      <c r="A592" s="73" t="s">
        <v>553</v>
      </c>
      <c r="B592" s="74">
        <v>3520</v>
      </c>
    </row>
    <row r="593" spans="1:2" ht="15" customHeight="1">
      <c r="A593" s="73" t="s">
        <v>554</v>
      </c>
      <c r="B593" s="74">
        <v>19</v>
      </c>
    </row>
    <row r="594" spans="1:2" ht="15" customHeight="1">
      <c r="A594" s="73" t="s">
        <v>555</v>
      </c>
      <c r="B594" s="74">
        <v>0</v>
      </c>
    </row>
    <row r="595" spans="1:2" ht="15" customHeight="1">
      <c r="A595" s="73" t="s">
        <v>556</v>
      </c>
      <c r="B595" s="74">
        <v>57886</v>
      </c>
    </row>
    <row r="596" spans="1:2" ht="15" customHeight="1">
      <c r="A596" s="73" t="s">
        <v>557</v>
      </c>
      <c r="B596" s="74">
        <v>0</v>
      </c>
    </row>
    <row r="597" spans="1:2" ht="15" customHeight="1">
      <c r="A597" s="73" t="s">
        <v>558</v>
      </c>
      <c r="B597" s="74">
        <v>0</v>
      </c>
    </row>
    <row r="598" spans="1:2" ht="15" customHeight="1">
      <c r="A598" s="73" t="s">
        <v>559</v>
      </c>
      <c r="B598" s="74">
        <v>40</v>
      </c>
    </row>
    <row r="599" spans="1:2" ht="15" customHeight="1">
      <c r="A599" s="73" t="s">
        <v>560</v>
      </c>
      <c r="B599" s="74">
        <f>SUM(B600:B602)</f>
        <v>781</v>
      </c>
    </row>
    <row r="600" spans="1:2" ht="15" customHeight="1">
      <c r="A600" s="73" t="s">
        <v>561</v>
      </c>
      <c r="B600" s="74">
        <v>0</v>
      </c>
    </row>
    <row r="601" spans="1:2" ht="15" customHeight="1">
      <c r="A601" s="73" t="s">
        <v>562</v>
      </c>
      <c r="B601" s="74">
        <v>0</v>
      </c>
    </row>
    <row r="602" spans="1:2" ht="15" customHeight="1">
      <c r="A602" s="73" t="s">
        <v>563</v>
      </c>
      <c r="B602" s="74">
        <v>781</v>
      </c>
    </row>
    <row r="603" spans="1:2" ht="15" customHeight="1">
      <c r="A603" s="73" t="s">
        <v>564</v>
      </c>
      <c r="B603" s="74">
        <f>SUM(B604:B612)</f>
        <v>9273</v>
      </c>
    </row>
    <row r="604" spans="1:2" ht="15" customHeight="1">
      <c r="A604" s="73" t="s">
        <v>565</v>
      </c>
      <c r="B604" s="74">
        <v>48</v>
      </c>
    </row>
    <row r="605" spans="1:2" ht="15" customHeight="1">
      <c r="A605" s="73" t="s">
        <v>566</v>
      </c>
      <c r="B605" s="74">
        <v>79</v>
      </c>
    </row>
    <row r="606" spans="1:2" ht="15" customHeight="1">
      <c r="A606" s="73" t="s">
        <v>567</v>
      </c>
      <c r="B606" s="74">
        <v>0</v>
      </c>
    </row>
    <row r="607" spans="1:2" ht="15" customHeight="1">
      <c r="A607" s="73" t="s">
        <v>568</v>
      </c>
      <c r="B607" s="74">
        <v>0</v>
      </c>
    </row>
    <row r="608" spans="1:2" ht="15" customHeight="1">
      <c r="A608" s="73" t="s">
        <v>569</v>
      </c>
      <c r="B608" s="74">
        <v>0</v>
      </c>
    </row>
    <row r="609" spans="1:2" ht="15" customHeight="1">
      <c r="A609" s="73" t="s">
        <v>570</v>
      </c>
      <c r="B609" s="74">
        <v>0</v>
      </c>
    </row>
    <row r="610" spans="1:2" ht="15" customHeight="1">
      <c r="A610" s="73" t="s">
        <v>571</v>
      </c>
      <c r="B610" s="74">
        <v>265</v>
      </c>
    </row>
    <row r="611" spans="1:2" ht="15" customHeight="1">
      <c r="A611" s="73" t="s">
        <v>572</v>
      </c>
      <c r="B611" s="74">
        <v>0</v>
      </c>
    </row>
    <row r="612" spans="1:2" ht="15" customHeight="1">
      <c r="A612" s="73" t="s">
        <v>573</v>
      </c>
      <c r="B612" s="74">
        <v>8881</v>
      </c>
    </row>
    <row r="613" spans="1:2" ht="15" customHeight="1">
      <c r="A613" s="73" t="s">
        <v>574</v>
      </c>
      <c r="B613" s="74">
        <f>SUM(B614:B620)</f>
        <v>4095</v>
      </c>
    </row>
    <row r="614" spans="1:2" ht="15" customHeight="1">
      <c r="A614" s="73" t="s">
        <v>575</v>
      </c>
      <c r="B614" s="74">
        <v>2356</v>
      </c>
    </row>
    <row r="615" spans="1:2" ht="15" customHeight="1">
      <c r="A615" s="73" t="s">
        <v>576</v>
      </c>
      <c r="B615" s="74">
        <v>739</v>
      </c>
    </row>
    <row r="616" spans="1:2" ht="15" customHeight="1">
      <c r="A616" s="73" t="s">
        <v>577</v>
      </c>
      <c r="B616" s="74">
        <v>200</v>
      </c>
    </row>
    <row r="617" spans="1:2" ht="15" customHeight="1">
      <c r="A617" s="73" t="s">
        <v>578</v>
      </c>
      <c r="B617" s="74">
        <v>267</v>
      </c>
    </row>
    <row r="618" spans="1:2" ht="15" customHeight="1">
      <c r="A618" s="73" t="s">
        <v>579</v>
      </c>
      <c r="B618" s="74">
        <v>0</v>
      </c>
    </row>
    <row r="619" spans="1:2" ht="15" customHeight="1">
      <c r="A619" s="73" t="s">
        <v>580</v>
      </c>
      <c r="B619" s="74">
        <v>0</v>
      </c>
    </row>
    <row r="620" spans="1:2" ht="15" customHeight="1">
      <c r="A620" s="73" t="s">
        <v>581</v>
      </c>
      <c r="B620" s="74">
        <v>533</v>
      </c>
    </row>
    <row r="621" spans="1:2" ht="15" customHeight="1">
      <c r="A621" s="73" t="s">
        <v>582</v>
      </c>
      <c r="B621" s="74">
        <f>SUM(B622:B627)</f>
        <v>7150</v>
      </c>
    </row>
    <row r="622" spans="1:2" ht="15" customHeight="1">
      <c r="A622" s="73" t="s">
        <v>583</v>
      </c>
      <c r="B622" s="74">
        <v>0</v>
      </c>
    </row>
    <row r="623" spans="1:2" ht="15" customHeight="1">
      <c r="A623" s="73" t="s">
        <v>584</v>
      </c>
      <c r="B623" s="74">
        <v>1577</v>
      </c>
    </row>
    <row r="624" spans="1:2" ht="15" customHeight="1">
      <c r="A624" s="73" t="s">
        <v>585</v>
      </c>
      <c r="B624" s="74">
        <v>359</v>
      </c>
    </row>
    <row r="625" spans="1:2" ht="15" customHeight="1">
      <c r="A625" s="73" t="s">
        <v>586</v>
      </c>
      <c r="B625" s="74">
        <v>0</v>
      </c>
    </row>
    <row r="626" spans="1:2" ht="15" customHeight="1">
      <c r="A626" s="73" t="s">
        <v>587</v>
      </c>
      <c r="B626" s="74">
        <v>555</v>
      </c>
    </row>
    <row r="627" spans="1:2" ht="15" customHeight="1">
      <c r="A627" s="73" t="s">
        <v>588</v>
      </c>
      <c r="B627" s="74">
        <v>4659</v>
      </c>
    </row>
    <row r="628" spans="1:2" ht="15" customHeight="1">
      <c r="A628" s="73" t="s">
        <v>589</v>
      </c>
      <c r="B628" s="74">
        <f>SUM(B629:B634)</f>
        <v>1630</v>
      </c>
    </row>
    <row r="629" spans="1:2" ht="15" customHeight="1">
      <c r="A629" s="73" t="s">
        <v>590</v>
      </c>
      <c r="B629" s="74">
        <v>112</v>
      </c>
    </row>
    <row r="630" spans="1:2" ht="15" customHeight="1">
      <c r="A630" s="73" t="s">
        <v>591</v>
      </c>
      <c r="B630" s="74">
        <v>270</v>
      </c>
    </row>
    <row r="631" spans="1:2" ht="15" customHeight="1">
      <c r="A631" s="73" t="s">
        <v>592</v>
      </c>
      <c r="B631" s="74">
        <v>0</v>
      </c>
    </row>
    <row r="632" spans="1:2" ht="15" customHeight="1">
      <c r="A632" s="73" t="s">
        <v>593</v>
      </c>
      <c r="B632" s="74">
        <v>20</v>
      </c>
    </row>
    <row r="633" spans="1:2" ht="15" customHeight="1">
      <c r="A633" s="73" t="s">
        <v>594</v>
      </c>
      <c r="B633" s="74">
        <v>902</v>
      </c>
    </row>
    <row r="634" spans="1:2" ht="15" customHeight="1">
      <c r="A634" s="73" t="s">
        <v>595</v>
      </c>
      <c r="B634" s="74">
        <v>326</v>
      </c>
    </row>
    <row r="635" spans="1:2" ht="15" customHeight="1">
      <c r="A635" s="73" t="s">
        <v>596</v>
      </c>
      <c r="B635" s="74">
        <f>SUM(B636:B643)</f>
        <v>3803</v>
      </c>
    </row>
    <row r="636" spans="1:2" ht="15" customHeight="1">
      <c r="A636" s="73" t="s">
        <v>153</v>
      </c>
      <c r="B636" s="74">
        <v>208</v>
      </c>
    </row>
    <row r="637" spans="1:2" ht="15" customHeight="1">
      <c r="A637" s="73" t="s">
        <v>154</v>
      </c>
      <c r="B637" s="74">
        <v>776</v>
      </c>
    </row>
    <row r="638" spans="1:2" ht="15" customHeight="1">
      <c r="A638" s="73" t="s">
        <v>155</v>
      </c>
      <c r="B638" s="74">
        <v>0</v>
      </c>
    </row>
    <row r="639" spans="1:2" ht="15" customHeight="1">
      <c r="A639" s="73" t="s">
        <v>597</v>
      </c>
      <c r="B639" s="74">
        <v>39</v>
      </c>
    </row>
    <row r="640" spans="1:2" ht="15" customHeight="1">
      <c r="A640" s="73" t="s">
        <v>598</v>
      </c>
      <c r="B640" s="74">
        <v>67</v>
      </c>
    </row>
    <row r="641" spans="1:2" ht="15" customHeight="1">
      <c r="A641" s="73" t="s">
        <v>599</v>
      </c>
      <c r="B641" s="74">
        <v>0</v>
      </c>
    </row>
    <row r="642" spans="1:2" ht="15" customHeight="1">
      <c r="A642" s="73" t="s">
        <v>600</v>
      </c>
      <c r="B642" s="74">
        <v>0</v>
      </c>
    </row>
    <row r="643" spans="1:2" ht="15" customHeight="1">
      <c r="A643" s="73" t="s">
        <v>601</v>
      </c>
      <c r="B643" s="74">
        <v>2713</v>
      </c>
    </row>
    <row r="644" spans="1:2" ht="15" customHeight="1">
      <c r="A644" s="73" t="s">
        <v>602</v>
      </c>
      <c r="B644" s="74">
        <f>SUM(B645:B648)</f>
        <v>91</v>
      </c>
    </row>
    <row r="645" spans="1:2" ht="15" customHeight="1">
      <c r="A645" s="73" t="s">
        <v>153</v>
      </c>
      <c r="B645" s="74">
        <v>61</v>
      </c>
    </row>
    <row r="646" spans="1:2" ht="15" customHeight="1">
      <c r="A646" s="73" t="s">
        <v>154</v>
      </c>
      <c r="B646" s="74">
        <v>5</v>
      </c>
    </row>
    <row r="647" spans="1:2" ht="15" customHeight="1">
      <c r="A647" s="73" t="s">
        <v>155</v>
      </c>
      <c r="B647" s="74">
        <v>0</v>
      </c>
    </row>
    <row r="648" spans="1:2" ht="15" customHeight="1">
      <c r="A648" s="73" t="s">
        <v>603</v>
      </c>
      <c r="B648" s="74">
        <v>25</v>
      </c>
    </row>
    <row r="649" spans="1:2" ht="15" customHeight="1">
      <c r="A649" s="73" t="s">
        <v>604</v>
      </c>
      <c r="B649" s="74">
        <v>214</v>
      </c>
    </row>
    <row r="650" spans="1:2" ht="15" customHeight="1">
      <c r="A650" s="73" t="s">
        <v>605</v>
      </c>
      <c r="B650" s="74">
        <v>214</v>
      </c>
    </row>
    <row r="651" spans="1:3" ht="15" customHeight="1">
      <c r="A651" s="73" t="s">
        <v>606</v>
      </c>
      <c r="B651" s="74">
        <v>0</v>
      </c>
      <c r="C651" s="10">
        <f>B651/186329*248888</f>
        <v>0</v>
      </c>
    </row>
    <row r="652" spans="1:2" ht="15" customHeight="1">
      <c r="A652" s="73" t="s">
        <v>607</v>
      </c>
      <c r="B652" s="74">
        <f>SUM(B653:B654)</f>
        <v>602</v>
      </c>
    </row>
    <row r="653" spans="1:2" ht="15" customHeight="1">
      <c r="A653" s="73" t="s">
        <v>608</v>
      </c>
      <c r="B653" s="74">
        <v>28</v>
      </c>
    </row>
    <row r="654" spans="1:2" ht="15" customHeight="1">
      <c r="A654" s="73" t="s">
        <v>609</v>
      </c>
      <c r="B654" s="74">
        <v>574</v>
      </c>
    </row>
    <row r="655" spans="1:3" ht="15" customHeight="1">
      <c r="A655" s="73" t="s">
        <v>610</v>
      </c>
      <c r="B655" s="74">
        <v>0</v>
      </c>
      <c r="C655" s="10">
        <f aca="true" t="shared" si="5" ref="C655:C663">B655/186329*248888</f>
        <v>0</v>
      </c>
    </row>
    <row r="656" spans="1:3" ht="15" customHeight="1">
      <c r="A656" s="73" t="s">
        <v>611</v>
      </c>
      <c r="B656" s="74">
        <v>0</v>
      </c>
      <c r="C656" s="10">
        <f t="shared" si="5"/>
        <v>0</v>
      </c>
    </row>
    <row r="657" spans="1:3" ht="15" customHeight="1">
      <c r="A657" s="73" t="s">
        <v>612</v>
      </c>
      <c r="B657" s="74">
        <v>0</v>
      </c>
      <c r="C657" s="10">
        <f t="shared" si="5"/>
        <v>0</v>
      </c>
    </row>
    <row r="658" spans="1:3" ht="15" customHeight="1">
      <c r="A658" s="73" t="s">
        <v>613</v>
      </c>
      <c r="B658" s="74">
        <v>0</v>
      </c>
      <c r="C658" s="10">
        <f t="shared" si="5"/>
        <v>0</v>
      </c>
    </row>
    <row r="659" spans="1:3" ht="15" customHeight="1">
      <c r="A659" s="73" t="s">
        <v>614</v>
      </c>
      <c r="B659" s="74">
        <v>0</v>
      </c>
      <c r="C659" s="10">
        <f t="shared" si="5"/>
        <v>0</v>
      </c>
    </row>
    <row r="660" spans="1:3" ht="15" customHeight="1">
      <c r="A660" s="73" t="s">
        <v>615</v>
      </c>
      <c r="B660" s="74">
        <v>0</v>
      </c>
      <c r="C660" s="10">
        <f t="shared" si="5"/>
        <v>0</v>
      </c>
    </row>
    <row r="661" spans="1:3" ht="15" customHeight="1">
      <c r="A661" s="73" t="s">
        <v>616</v>
      </c>
      <c r="B661" s="74">
        <v>0</v>
      </c>
      <c r="C661" s="10">
        <f t="shared" si="5"/>
        <v>0</v>
      </c>
    </row>
    <row r="662" spans="1:3" ht="15" customHeight="1">
      <c r="A662" s="73" t="s">
        <v>617</v>
      </c>
      <c r="B662" s="74">
        <v>0</v>
      </c>
      <c r="C662" s="10">
        <f t="shared" si="5"/>
        <v>0</v>
      </c>
    </row>
    <row r="663" spans="1:3" ht="15" customHeight="1">
      <c r="A663" s="73" t="s">
        <v>618</v>
      </c>
      <c r="B663" s="74">
        <v>0</v>
      </c>
      <c r="C663" s="10">
        <f t="shared" si="5"/>
        <v>0</v>
      </c>
    </row>
    <row r="664" spans="1:2" ht="15" customHeight="1">
      <c r="A664" s="73" t="s">
        <v>619</v>
      </c>
      <c r="B664" s="74">
        <f>SUM(B665:B667)</f>
        <v>137212</v>
      </c>
    </row>
    <row r="665" spans="1:2" ht="15" customHeight="1">
      <c r="A665" s="73" t="s">
        <v>620</v>
      </c>
      <c r="B665" s="74">
        <v>137212</v>
      </c>
    </row>
    <row r="666" spans="1:3" ht="15" customHeight="1">
      <c r="A666" s="73" t="s">
        <v>621</v>
      </c>
      <c r="B666" s="74">
        <v>0</v>
      </c>
      <c r="C666" s="10">
        <f>B666/186329*248888</f>
        <v>0</v>
      </c>
    </row>
    <row r="667" spans="1:3" ht="15" customHeight="1">
      <c r="A667" s="73" t="s">
        <v>622</v>
      </c>
      <c r="B667" s="74">
        <v>0</v>
      </c>
      <c r="C667" s="10">
        <f>B667/186329*248888</f>
        <v>0</v>
      </c>
    </row>
    <row r="668" spans="1:2" ht="15" customHeight="1">
      <c r="A668" s="73" t="s">
        <v>623</v>
      </c>
      <c r="B668" s="74">
        <f>SUM(B669:B672)</f>
        <v>1781</v>
      </c>
    </row>
    <row r="669" spans="1:2" ht="15" customHeight="1">
      <c r="A669" s="73" t="s">
        <v>624</v>
      </c>
      <c r="B669" s="74">
        <v>363</v>
      </c>
    </row>
    <row r="670" spans="1:2" ht="15" customHeight="1">
      <c r="A670" s="73" t="s">
        <v>625</v>
      </c>
      <c r="B670" s="74">
        <v>1026</v>
      </c>
    </row>
    <row r="671" spans="1:2" ht="15" customHeight="1">
      <c r="A671" s="73" t="s">
        <v>626</v>
      </c>
      <c r="B671" s="74">
        <v>389</v>
      </c>
    </row>
    <row r="672" spans="1:2" ht="15" customHeight="1">
      <c r="A672" s="73" t="s">
        <v>627</v>
      </c>
      <c r="B672" s="74">
        <v>3</v>
      </c>
    </row>
    <row r="673" spans="1:2" ht="15" customHeight="1">
      <c r="A673" s="73" t="s">
        <v>628</v>
      </c>
      <c r="B673" s="10">
        <f>SUM(B674:B680)</f>
        <v>250</v>
      </c>
    </row>
    <row r="674" spans="1:2" ht="15" customHeight="1">
      <c r="A674" s="73" t="s">
        <v>153</v>
      </c>
      <c r="B674" s="74">
        <v>182</v>
      </c>
    </row>
    <row r="675" spans="1:2" ht="15" customHeight="1">
      <c r="A675" s="73" t="s">
        <v>154</v>
      </c>
      <c r="B675" s="74">
        <v>0</v>
      </c>
    </row>
    <row r="676" spans="1:2" ht="15" customHeight="1">
      <c r="A676" s="73" t="s">
        <v>155</v>
      </c>
      <c r="B676" s="74">
        <v>0</v>
      </c>
    </row>
    <row r="677" spans="1:2" ht="15" customHeight="1">
      <c r="A677" s="73" t="s">
        <v>629</v>
      </c>
      <c r="B677" s="74">
        <v>13</v>
      </c>
    </row>
    <row r="678" spans="1:2" ht="15" customHeight="1">
      <c r="A678" s="73" t="s">
        <v>630</v>
      </c>
      <c r="B678" s="74">
        <v>0</v>
      </c>
    </row>
    <row r="679" spans="1:2" ht="15" customHeight="1">
      <c r="A679" s="73" t="s">
        <v>162</v>
      </c>
      <c r="B679" s="74">
        <v>0</v>
      </c>
    </row>
    <row r="680" spans="1:2" ht="15" customHeight="1">
      <c r="A680" s="73" t="s">
        <v>631</v>
      </c>
      <c r="B680" s="74">
        <v>55</v>
      </c>
    </row>
    <row r="681" spans="1:2" ht="15" customHeight="1">
      <c r="A681" s="73" t="s">
        <v>632</v>
      </c>
      <c r="B681" s="74">
        <v>3885</v>
      </c>
    </row>
    <row r="682" spans="1:2" ht="15" customHeight="1">
      <c r="A682" s="73" t="s">
        <v>633</v>
      </c>
      <c r="B682" s="74">
        <v>3885</v>
      </c>
    </row>
    <row r="683" spans="1:2" ht="15" customHeight="1">
      <c r="A683" s="73" t="s">
        <v>634</v>
      </c>
      <c r="B683" s="74">
        <f>SUM(B684,B689,B706,B718,B721,B725,B730,B734,B738,B741,B750,B752)</f>
        <v>32536</v>
      </c>
    </row>
    <row r="684" spans="1:2" ht="15" customHeight="1">
      <c r="A684" s="73" t="s">
        <v>635</v>
      </c>
      <c r="B684" s="74">
        <f>SUM(B685:B688)</f>
        <v>3601</v>
      </c>
    </row>
    <row r="685" spans="1:2" ht="15" customHeight="1">
      <c r="A685" s="73" t="s">
        <v>153</v>
      </c>
      <c r="B685" s="74">
        <v>1555</v>
      </c>
    </row>
    <row r="686" spans="1:2" ht="15" customHeight="1">
      <c r="A686" s="73" t="s">
        <v>154</v>
      </c>
      <c r="B686" s="74">
        <v>243</v>
      </c>
    </row>
    <row r="687" spans="1:5" ht="15" customHeight="1">
      <c r="A687" s="73" t="s">
        <v>155</v>
      </c>
      <c r="B687" s="74">
        <v>0</v>
      </c>
      <c r="D687" s="71"/>
      <c r="E687" s="71"/>
    </row>
    <row r="688" spans="1:2" ht="15" customHeight="1">
      <c r="A688" s="73" t="s">
        <v>636</v>
      </c>
      <c r="B688" s="74">
        <v>1803</v>
      </c>
    </row>
    <row r="689" spans="1:2" ht="15" customHeight="1">
      <c r="A689" s="73" t="s">
        <v>637</v>
      </c>
      <c r="B689" s="74">
        <f>SUM(B690:B701)</f>
        <v>3419</v>
      </c>
    </row>
    <row r="690" spans="1:2" ht="15" customHeight="1">
      <c r="A690" s="73" t="s">
        <v>638</v>
      </c>
      <c r="B690" s="74">
        <v>459</v>
      </c>
    </row>
    <row r="691" spans="1:2" ht="15" customHeight="1">
      <c r="A691" s="73" t="s">
        <v>639</v>
      </c>
      <c r="B691" s="74">
        <v>220</v>
      </c>
    </row>
    <row r="692" spans="1:2" ht="15" customHeight="1">
      <c r="A692" s="73" t="s">
        <v>640</v>
      </c>
      <c r="B692" s="74">
        <v>0</v>
      </c>
    </row>
    <row r="693" spans="1:2" ht="15" customHeight="1">
      <c r="A693" s="73" t="s">
        <v>641</v>
      </c>
      <c r="B693" s="74">
        <v>0</v>
      </c>
    </row>
    <row r="694" spans="1:2" ht="15" customHeight="1">
      <c r="A694" s="73" t="s">
        <v>642</v>
      </c>
      <c r="B694" s="74">
        <v>1430</v>
      </c>
    </row>
    <row r="695" spans="1:2" ht="15" customHeight="1">
      <c r="A695" s="73" t="s">
        <v>643</v>
      </c>
      <c r="B695" s="74">
        <v>20</v>
      </c>
    </row>
    <row r="696" spans="1:2" ht="15" customHeight="1">
      <c r="A696" s="73" t="s">
        <v>644</v>
      </c>
      <c r="B696" s="74">
        <v>0</v>
      </c>
    </row>
    <row r="697" spans="1:2" ht="15" customHeight="1">
      <c r="A697" s="73" t="s">
        <v>645</v>
      </c>
      <c r="B697" s="74">
        <v>0</v>
      </c>
    </row>
    <row r="698" spans="1:2" ht="15" customHeight="1">
      <c r="A698" s="73" t="s">
        <v>646</v>
      </c>
      <c r="B698" s="74">
        <v>0</v>
      </c>
    </row>
    <row r="699" spans="1:2" ht="15" customHeight="1">
      <c r="A699" s="73" t="s">
        <v>647</v>
      </c>
      <c r="B699" s="74">
        <v>0</v>
      </c>
    </row>
    <row r="700" spans="1:2" ht="15" customHeight="1">
      <c r="A700" s="73" t="s">
        <v>648</v>
      </c>
      <c r="B700" s="74">
        <v>0</v>
      </c>
    </row>
    <row r="701" spans="1:2" ht="15" customHeight="1">
      <c r="A701" s="73" t="s">
        <v>649</v>
      </c>
      <c r="B701" s="74">
        <v>1290</v>
      </c>
    </row>
    <row r="702" spans="1:3" ht="15" customHeight="1">
      <c r="A702" s="73" t="s">
        <v>650</v>
      </c>
      <c r="B702" s="74">
        <v>0</v>
      </c>
      <c r="C702" s="10">
        <f>B702/24643*32536</f>
        <v>0</v>
      </c>
    </row>
    <row r="703" spans="1:3" ht="15" customHeight="1">
      <c r="A703" s="73" t="s">
        <v>651</v>
      </c>
      <c r="B703" s="74">
        <v>0</v>
      </c>
      <c r="C703" s="10">
        <f>B703/24643*32536</f>
        <v>0</v>
      </c>
    </row>
    <row r="704" spans="1:3" ht="15" customHeight="1">
      <c r="A704" s="73" t="s">
        <v>652</v>
      </c>
      <c r="B704" s="74">
        <v>0</v>
      </c>
      <c r="C704" s="10">
        <f>B704/24643*32536</f>
        <v>0</v>
      </c>
    </row>
    <row r="705" spans="1:3" ht="15" customHeight="1">
      <c r="A705" s="73" t="s">
        <v>653</v>
      </c>
      <c r="B705" s="74">
        <v>0</v>
      </c>
      <c r="C705" s="10">
        <f>B705/24643*32536</f>
        <v>0</v>
      </c>
    </row>
    <row r="706" spans="1:2" ht="15" customHeight="1">
      <c r="A706" s="73" t="s">
        <v>654</v>
      </c>
      <c r="B706" s="74">
        <f>SUM(B707:B717)</f>
        <v>8913</v>
      </c>
    </row>
    <row r="707" spans="1:2" ht="15" customHeight="1">
      <c r="A707" s="73" t="s">
        <v>655</v>
      </c>
      <c r="B707" s="74">
        <v>1920</v>
      </c>
    </row>
    <row r="708" spans="1:2" ht="15" customHeight="1">
      <c r="A708" s="73" t="s">
        <v>656</v>
      </c>
      <c r="B708" s="74">
        <v>421</v>
      </c>
    </row>
    <row r="709" spans="1:2" ht="15" customHeight="1">
      <c r="A709" s="73" t="s">
        <v>657</v>
      </c>
      <c r="B709" s="74">
        <v>519</v>
      </c>
    </row>
    <row r="710" spans="1:2" ht="15" customHeight="1">
      <c r="A710" s="73" t="s">
        <v>658</v>
      </c>
      <c r="B710" s="74">
        <v>0</v>
      </c>
    </row>
    <row r="711" spans="1:2" ht="15" customHeight="1">
      <c r="A711" s="73" t="s">
        <v>659</v>
      </c>
      <c r="B711" s="74">
        <v>86</v>
      </c>
    </row>
    <row r="712" spans="1:2" ht="15" customHeight="1">
      <c r="A712" s="73" t="s">
        <v>660</v>
      </c>
      <c r="B712" s="74">
        <v>2095</v>
      </c>
    </row>
    <row r="713" spans="1:2" ht="15" customHeight="1">
      <c r="A713" s="73" t="s">
        <v>661</v>
      </c>
      <c r="B713" s="74">
        <v>0</v>
      </c>
    </row>
    <row r="714" spans="1:2" ht="15" customHeight="1">
      <c r="A714" s="73" t="s">
        <v>662</v>
      </c>
      <c r="B714" s="74">
        <v>30</v>
      </c>
    </row>
    <row r="715" spans="1:2" ht="15" customHeight="1">
      <c r="A715" s="73" t="s">
        <v>663</v>
      </c>
      <c r="B715" s="74">
        <v>1741</v>
      </c>
    </row>
    <row r="716" spans="1:2" ht="15" customHeight="1">
      <c r="A716" s="73" t="s">
        <v>664</v>
      </c>
      <c r="B716" s="74">
        <v>0</v>
      </c>
    </row>
    <row r="717" spans="1:2" ht="15" customHeight="1">
      <c r="A717" s="73" t="s">
        <v>665</v>
      </c>
      <c r="B717" s="74">
        <v>2101</v>
      </c>
    </row>
    <row r="718" spans="1:2" ht="15" customHeight="1">
      <c r="A718" s="73" t="s">
        <v>666</v>
      </c>
      <c r="B718" s="74">
        <f>SUM(B719:B720)</f>
        <v>168</v>
      </c>
    </row>
    <row r="719" spans="1:2" ht="15" customHeight="1">
      <c r="A719" s="73" t="s">
        <v>667</v>
      </c>
      <c r="B719" s="74">
        <v>168</v>
      </c>
    </row>
    <row r="720" spans="1:3" ht="15" customHeight="1">
      <c r="A720" s="73" t="s">
        <v>668</v>
      </c>
      <c r="B720" s="74">
        <v>0</v>
      </c>
      <c r="C720" s="10">
        <f>B720/24643*32536</f>
        <v>0</v>
      </c>
    </row>
    <row r="721" spans="1:2" ht="15" customHeight="1">
      <c r="A721" s="73" t="s">
        <v>669</v>
      </c>
      <c r="B721" s="74">
        <f>SUM(B722:B724)</f>
        <v>2234</v>
      </c>
    </row>
    <row r="722" spans="1:2" ht="15" customHeight="1">
      <c r="A722" s="73" t="s">
        <v>670</v>
      </c>
      <c r="B722" s="74">
        <v>0</v>
      </c>
    </row>
    <row r="723" spans="1:2" ht="15" customHeight="1">
      <c r="A723" s="73" t="s">
        <v>671</v>
      </c>
      <c r="B723" s="74">
        <v>2002</v>
      </c>
    </row>
    <row r="724" spans="1:2" ht="15" customHeight="1">
      <c r="A724" s="73" t="s">
        <v>672</v>
      </c>
      <c r="B724" s="74">
        <v>232</v>
      </c>
    </row>
    <row r="725" spans="1:2" ht="15" customHeight="1">
      <c r="A725" s="73" t="s">
        <v>673</v>
      </c>
      <c r="B725" s="74">
        <f>SUM(B726:B729)</f>
        <v>8863</v>
      </c>
    </row>
    <row r="726" spans="1:2" ht="15" customHeight="1">
      <c r="A726" s="73" t="s">
        <v>674</v>
      </c>
      <c r="B726" s="74">
        <v>4702</v>
      </c>
    </row>
    <row r="727" spans="1:2" ht="15" customHeight="1">
      <c r="A727" s="73" t="s">
        <v>675</v>
      </c>
      <c r="B727" s="74">
        <v>1697</v>
      </c>
    </row>
    <row r="728" spans="1:2" ht="15" customHeight="1">
      <c r="A728" s="73" t="s">
        <v>676</v>
      </c>
      <c r="B728" s="74">
        <v>2464</v>
      </c>
    </row>
    <row r="729" spans="1:3" ht="15" customHeight="1">
      <c r="A729" s="73" t="s">
        <v>677</v>
      </c>
      <c r="B729" s="74">
        <v>0</v>
      </c>
      <c r="C729" s="10">
        <f>B729/24643*32536</f>
        <v>0</v>
      </c>
    </row>
    <row r="730" spans="1:2" ht="15" customHeight="1">
      <c r="A730" s="73" t="s">
        <v>678</v>
      </c>
      <c r="B730" s="74">
        <f>SUM(B731:B733)</f>
        <v>83</v>
      </c>
    </row>
    <row r="731" spans="1:2" ht="15" customHeight="1">
      <c r="A731" s="73" t="s">
        <v>679</v>
      </c>
      <c r="B731" s="74">
        <v>9</v>
      </c>
    </row>
    <row r="732" spans="1:2" ht="15" customHeight="1">
      <c r="A732" s="73" t="s">
        <v>680</v>
      </c>
      <c r="B732" s="10">
        <v>0</v>
      </c>
    </row>
    <row r="733" spans="1:2" ht="15" customHeight="1">
      <c r="A733" s="73" t="s">
        <v>681</v>
      </c>
      <c r="B733" s="74">
        <v>74</v>
      </c>
    </row>
    <row r="734" spans="1:2" ht="15" customHeight="1">
      <c r="A734" s="73" t="s">
        <v>682</v>
      </c>
      <c r="B734" s="74">
        <f>SUM(B735:B737)</f>
        <v>406</v>
      </c>
    </row>
    <row r="735" spans="1:2" ht="15" customHeight="1">
      <c r="A735" s="73" t="s">
        <v>683</v>
      </c>
      <c r="B735" s="74">
        <v>26</v>
      </c>
    </row>
    <row r="736" spans="1:2" ht="15" customHeight="1">
      <c r="A736" s="73" t="s">
        <v>684</v>
      </c>
      <c r="B736" s="74">
        <v>318</v>
      </c>
    </row>
    <row r="737" spans="1:2" ht="15" customHeight="1">
      <c r="A737" s="73" t="s">
        <v>685</v>
      </c>
      <c r="B737" s="74">
        <v>62</v>
      </c>
    </row>
    <row r="738" spans="1:2" ht="15" customHeight="1">
      <c r="A738" s="73" t="s">
        <v>686</v>
      </c>
      <c r="B738" s="74">
        <f>SUM(B739:B740)</f>
        <v>96</v>
      </c>
    </row>
    <row r="739" spans="1:2" ht="15" customHeight="1">
      <c r="A739" s="73" t="s">
        <v>687</v>
      </c>
      <c r="B739" s="74">
        <v>96</v>
      </c>
    </row>
    <row r="740" spans="1:3" ht="15" customHeight="1">
      <c r="A740" s="73" t="s">
        <v>688</v>
      </c>
      <c r="B740" s="74">
        <v>0</v>
      </c>
      <c r="C740" s="10">
        <f>B740/24643*32536</f>
        <v>0</v>
      </c>
    </row>
    <row r="741" spans="1:2" ht="15" customHeight="1">
      <c r="A741" s="73" t="s">
        <v>689</v>
      </c>
      <c r="B741" s="74">
        <f>SUM(B742:B749)</f>
        <v>585</v>
      </c>
    </row>
    <row r="742" spans="1:2" ht="15" customHeight="1">
      <c r="A742" s="73" t="s">
        <v>153</v>
      </c>
      <c r="B742" s="74">
        <v>91</v>
      </c>
    </row>
    <row r="743" spans="1:2" ht="15" customHeight="1">
      <c r="A743" s="73" t="s">
        <v>154</v>
      </c>
      <c r="B743" s="10">
        <v>449</v>
      </c>
    </row>
    <row r="744" spans="1:2" ht="15" customHeight="1">
      <c r="A744" s="73" t="s">
        <v>155</v>
      </c>
      <c r="B744" s="74">
        <v>0</v>
      </c>
    </row>
    <row r="745" spans="1:2" ht="15" customHeight="1">
      <c r="A745" s="73" t="s">
        <v>194</v>
      </c>
      <c r="B745" s="74">
        <v>0</v>
      </c>
    </row>
    <row r="746" spans="1:2" ht="15" customHeight="1">
      <c r="A746" s="73" t="s">
        <v>690</v>
      </c>
      <c r="B746" s="74">
        <v>0</v>
      </c>
    </row>
    <row r="747" spans="1:2" ht="15" customHeight="1">
      <c r="A747" s="73" t="s">
        <v>691</v>
      </c>
      <c r="B747" s="74">
        <v>0</v>
      </c>
    </row>
    <row r="748" spans="1:2" ht="15" customHeight="1">
      <c r="A748" s="73" t="s">
        <v>162</v>
      </c>
      <c r="B748" s="74">
        <v>0</v>
      </c>
    </row>
    <row r="749" spans="1:2" ht="15" customHeight="1">
      <c r="A749" s="73" t="s">
        <v>692</v>
      </c>
      <c r="B749" s="74">
        <v>45</v>
      </c>
    </row>
    <row r="750" spans="1:2" ht="15" customHeight="1">
      <c r="A750" s="73" t="s">
        <v>693</v>
      </c>
      <c r="B750" s="74">
        <v>25</v>
      </c>
    </row>
    <row r="751" spans="1:2" ht="15" customHeight="1">
      <c r="A751" s="73" t="s">
        <v>694</v>
      </c>
      <c r="B751" s="74">
        <v>25</v>
      </c>
    </row>
    <row r="752" spans="1:2" ht="15" customHeight="1">
      <c r="A752" s="73" t="s">
        <v>695</v>
      </c>
      <c r="B752" s="74">
        <v>4143</v>
      </c>
    </row>
    <row r="753" spans="1:2" ht="15" customHeight="1">
      <c r="A753" s="73" t="s">
        <v>696</v>
      </c>
      <c r="B753" s="74">
        <v>4143</v>
      </c>
    </row>
    <row r="754" spans="1:6" ht="15" customHeight="1">
      <c r="A754" s="73" t="s">
        <v>697</v>
      </c>
      <c r="B754" s="74">
        <f>SUM(B755,B765,B769,B783,B790,B804,B806,B816,B831)</f>
        <v>9991</v>
      </c>
      <c r="E754" s="71"/>
      <c r="F754" s="71"/>
    </row>
    <row r="755" spans="1:2" ht="15" customHeight="1">
      <c r="A755" s="73" t="s">
        <v>698</v>
      </c>
      <c r="B755" s="74">
        <v>2366</v>
      </c>
    </row>
    <row r="756" spans="1:2" ht="15" customHeight="1">
      <c r="A756" s="73" t="s">
        <v>153</v>
      </c>
      <c r="B756" s="74">
        <v>1301</v>
      </c>
    </row>
    <row r="757" spans="1:2" ht="15" customHeight="1">
      <c r="A757" s="73" t="s">
        <v>154</v>
      </c>
      <c r="B757" s="74">
        <v>0</v>
      </c>
    </row>
    <row r="758" spans="1:2" ht="15" customHeight="1">
      <c r="A758" s="73" t="s">
        <v>155</v>
      </c>
      <c r="B758" s="74">
        <v>0</v>
      </c>
    </row>
    <row r="759" spans="1:2" ht="15" customHeight="1">
      <c r="A759" s="73" t="s">
        <v>699</v>
      </c>
      <c r="B759" s="74">
        <v>0</v>
      </c>
    </row>
    <row r="760" spans="1:2" ht="15" customHeight="1">
      <c r="A760" s="73" t="s">
        <v>700</v>
      </c>
      <c r="B760" s="74">
        <v>0</v>
      </c>
    </row>
    <row r="761" spans="1:2" ht="15" customHeight="1">
      <c r="A761" s="73" t="s">
        <v>701</v>
      </c>
      <c r="B761" s="74">
        <v>0</v>
      </c>
    </row>
    <row r="762" spans="1:2" ht="15" customHeight="1">
      <c r="A762" s="73" t="s">
        <v>702</v>
      </c>
      <c r="B762" s="74">
        <v>0</v>
      </c>
    </row>
    <row r="763" spans="1:2" ht="15" customHeight="1">
      <c r="A763" s="73" t="s">
        <v>703</v>
      </c>
      <c r="B763" s="74">
        <v>0</v>
      </c>
    </row>
    <row r="764" spans="1:2" ht="15" customHeight="1">
      <c r="A764" s="73" t="s">
        <v>704</v>
      </c>
      <c r="B764" s="74">
        <v>1065</v>
      </c>
    </row>
    <row r="765" spans="1:2" ht="15" customHeight="1">
      <c r="A765" s="73" t="s">
        <v>705</v>
      </c>
      <c r="B765" s="74">
        <v>100</v>
      </c>
    </row>
    <row r="766" spans="1:2" ht="15" customHeight="1">
      <c r="A766" s="73" t="s">
        <v>706</v>
      </c>
      <c r="B766" s="74">
        <v>0</v>
      </c>
    </row>
    <row r="767" spans="1:2" ht="15" customHeight="1">
      <c r="A767" s="73" t="s">
        <v>707</v>
      </c>
      <c r="B767" s="74">
        <v>0</v>
      </c>
    </row>
    <row r="768" spans="1:2" ht="15" customHeight="1">
      <c r="A768" s="73" t="s">
        <v>708</v>
      </c>
      <c r="B768" s="74">
        <v>100</v>
      </c>
    </row>
    <row r="769" spans="1:2" ht="15" customHeight="1">
      <c r="A769" s="73" t="s">
        <v>709</v>
      </c>
      <c r="B769" s="74">
        <v>1553</v>
      </c>
    </row>
    <row r="770" spans="1:2" ht="15" customHeight="1">
      <c r="A770" s="73" t="s">
        <v>710</v>
      </c>
      <c r="B770" s="74">
        <v>700</v>
      </c>
    </row>
    <row r="771" spans="1:2" ht="15" customHeight="1">
      <c r="A771" s="73" t="s">
        <v>711</v>
      </c>
      <c r="B771" s="74">
        <v>0</v>
      </c>
    </row>
    <row r="772" spans="1:2" ht="15" customHeight="1">
      <c r="A772" s="73" t="s">
        <v>712</v>
      </c>
      <c r="B772" s="74">
        <v>0</v>
      </c>
    </row>
    <row r="773" spans="1:2" ht="15" customHeight="1">
      <c r="A773" s="73" t="s">
        <v>713</v>
      </c>
      <c r="B773" s="74">
        <v>0</v>
      </c>
    </row>
    <row r="774" spans="1:2" ht="15" customHeight="1">
      <c r="A774" s="73" t="s">
        <v>714</v>
      </c>
      <c r="B774" s="74">
        <v>0</v>
      </c>
    </row>
    <row r="775" spans="1:2" ht="15" customHeight="1">
      <c r="A775" s="73" t="s">
        <v>715</v>
      </c>
      <c r="B775" s="74">
        <v>0</v>
      </c>
    </row>
    <row r="776" spans="1:2" ht="15" customHeight="1">
      <c r="A776" s="73" t="s">
        <v>716</v>
      </c>
      <c r="B776" s="74">
        <v>853</v>
      </c>
    </row>
    <row r="777" spans="1:2" ht="15" customHeight="1">
      <c r="A777" s="73" t="s">
        <v>717</v>
      </c>
      <c r="B777" s="74">
        <v>0</v>
      </c>
    </row>
    <row r="778" spans="1:2" ht="15" customHeight="1">
      <c r="A778" s="73" t="s">
        <v>718</v>
      </c>
      <c r="B778" s="74">
        <v>0</v>
      </c>
    </row>
    <row r="779" spans="1:2" ht="15" customHeight="1">
      <c r="A779" s="73" t="s">
        <v>719</v>
      </c>
      <c r="B779" s="74">
        <v>0</v>
      </c>
    </row>
    <row r="780" spans="1:2" ht="15" customHeight="1">
      <c r="A780" s="73" t="s">
        <v>720</v>
      </c>
      <c r="B780" s="74">
        <v>0</v>
      </c>
    </row>
    <row r="781" spans="1:2" ht="15" customHeight="1">
      <c r="A781" s="73" t="s">
        <v>721</v>
      </c>
      <c r="B781" s="10">
        <v>0</v>
      </c>
    </row>
    <row r="782" spans="1:2" ht="15" customHeight="1">
      <c r="A782" s="73" t="s">
        <v>722</v>
      </c>
      <c r="B782" s="74">
        <v>0</v>
      </c>
    </row>
    <row r="783" spans="1:2" ht="15" customHeight="1">
      <c r="A783" s="73" t="s">
        <v>723</v>
      </c>
      <c r="B783" s="74">
        <v>3</v>
      </c>
    </row>
    <row r="784" spans="1:2" ht="15" customHeight="1">
      <c r="A784" s="73" t="s">
        <v>724</v>
      </c>
      <c r="B784" s="74">
        <v>0</v>
      </c>
    </row>
    <row r="785" spans="1:2" ht="15" customHeight="1">
      <c r="A785" s="73" t="s">
        <v>725</v>
      </c>
      <c r="B785" s="74">
        <v>0</v>
      </c>
    </row>
    <row r="786" spans="1:2" ht="15" customHeight="1">
      <c r="A786" s="73" t="s">
        <v>726</v>
      </c>
      <c r="B786" s="74">
        <v>0</v>
      </c>
    </row>
    <row r="787" spans="1:2" ht="15" customHeight="1">
      <c r="A787" s="73" t="s">
        <v>727</v>
      </c>
      <c r="B787" s="74">
        <v>0</v>
      </c>
    </row>
    <row r="788" spans="1:2" ht="15" customHeight="1">
      <c r="A788" s="73" t="s">
        <v>728</v>
      </c>
      <c r="B788" s="74">
        <v>3</v>
      </c>
    </row>
    <row r="789" spans="1:2" ht="15" customHeight="1">
      <c r="A789" s="73" t="s">
        <v>729</v>
      </c>
      <c r="B789" s="74">
        <v>0</v>
      </c>
    </row>
    <row r="790" spans="1:2" ht="15" customHeight="1">
      <c r="A790" s="73" t="s">
        <v>730</v>
      </c>
      <c r="B790" s="74">
        <v>28</v>
      </c>
    </row>
    <row r="791" spans="1:2" ht="15" customHeight="1">
      <c r="A791" s="73" t="s">
        <v>731</v>
      </c>
      <c r="B791" s="74">
        <v>0</v>
      </c>
    </row>
    <row r="792" spans="1:2" ht="15" customHeight="1">
      <c r="A792" s="73" t="s">
        <v>732</v>
      </c>
      <c r="B792" s="74">
        <v>0</v>
      </c>
    </row>
    <row r="793" spans="1:2" ht="15" customHeight="1">
      <c r="A793" s="73" t="s">
        <v>733</v>
      </c>
      <c r="B793" s="74">
        <v>0</v>
      </c>
    </row>
    <row r="794" spans="1:2" ht="15" customHeight="1">
      <c r="A794" s="73" t="s">
        <v>734</v>
      </c>
      <c r="B794" s="74">
        <v>0</v>
      </c>
    </row>
    <row r="795" spans="1:2" ht="15" customHeight="1">
      <c r="A795" s="73" t="s">
        <v>735</v>
      </c>
      <c r="B795" s="74">
        <v>28</v>
      </c>
    </row>
    <row r="796" spans="1:2" ht="15" customHeight="1">
      <c r="A796" s="73" t="s">
        <v>736</v>
      </c>
      <c r="B796" s="74">
        <v>0</v>
      </c>
    </row>
    <row r="797" spans="1:2" ht="15" customHeight="1">
      <c r="A797" s="73" t="s">
        <v>737</v>
      </c>
      <c r="B797" s="74">
        <v>0</v>
      </c>
    </row>
    <row r="798" spans="1:2" ht="15" customHeight="1">
      <c r="A798" s="73" t="s">
        <v>738</v>
      </c>
      <c r="B798" s="74">
        <v>0</v>
      </c>
    </row>
    <row r="799" spans="1:2" ht="15" customHeight="1">
      <c r="A799" s="73" t="s">
        <v>739</v>
      </c>
      <c r="B799" s="74">
        <v>0</v>
      </c>
    </row>
    <row r="800" spans="1:2" ht="15" customHeight="1">
      <c r="A800" s="73" t="s">
        <v>740</v>
      </c>
      <c r="B800" s="74">
        <v>0</v>
      </c>
    </row>
    <row r="801" spans="1:2" ht="15" customHeight="1">
      <c r="A801" s="73" t="s">
        <v>741</v>
      </c>
      <c r="B801" s="74">
        <v>0</v>
      </c>
    </row>
    <row r="802" spans="1:2" ht="15" customHeight="1">
      <c r="A802" s="73" t="s">
        <v>742</v>
      </c>
      <c r="B802" s="74">
        <v>0</v>
      </c>
    </row>
    <row r="803" spans="1:2" ht="15" customHeight="1">
      <c r="A803" s="73" t="s">
        <v>743</v>
      </c>
      <c r="B803" s="74">
        <v>0</v>
      </c>
    </row>
    <row r="804" spans="1:2" ht="15" customHeight="1">
      <c r="A804" s="73" t="s">
        <v>744</v>
      </c>
      <c r="B804" s="74">
        <v>60</v>
      </c>
    </row>
    <row r="805" spans="1:2" ht="15" customHeight="1">
      <c r="A805" s="73" t="s">
        <v>745</v>
      </c>
      <c r="B805" s="74">
        <v>60</v>
      </c>
    </row>
    <row r="806" spans="1:2" ht="15" customHeight="1">
      <c r="A806" s="73" t="s">
        <v>746</v>
      </c>
      <c r="B806" s="74">
        <v>138</v>
      </c>
    </row>
    <row r="807" spans="1:2" ht="15" customHeight="1">
      <c r="A807" s="73" t="s">
        <v>747</v>
      </c>
      <c r="B807" s="74">
        <v>93</v>
      </c>
    </row>
    <row r="808" spans="1:2" ht="15" customHeight="1">
      <c r="A808" s="73" t="s">
        <v>748</v>
      </c>
      <c r="B808" s="74">
        <v>10</v>
      </c>
    </row>
    <row r="809" spans="1:2" ht="15" customHeight="1">
      <c r="A809" s="73" t="s">
        <v>749</v>
      </c>
      <c r="B809" s="74">
        <v>0</v>
      </c>
    </row>
    <row r="810" spans="1:2" ht="15" customHeight="1">
      <c r="A810" s="73" t="s">
        <v>750</v>
      </c>
      <c r="B810" s="74">
        <v>0</v>
      </c>
    </row>
    <row r="811" spans="1:2" ht="15" customHeight="1">
      <c r="A811" s="73" t="s">
        <v>751</v>
      </c>
      <c r="B811" s="74">
        <v>35</v>
      </c>
    </row>
    <row r="812" spans="1:2" ht="15" customHeight="1">
      <c r="A812" s="73" t="s">
        <v>752</v>
      </c>
      <c r="B812" s="74">
        <v>0</v>
      </c>
    </row>
    <row r="813" spans="1:2" ht="15" customHeight="1">
      <c r="A813" s="73" t="s">
        <v>753</v>
      </c>
      <c r="B813" s="74">
        <v>0</v>
      </c>
    </row>
    <row r="814" spans="1:2" ht="15" customHeight="1">
      <c r="A814" s="73" t="s">
        <v>754</v>
      </c>
      <c r="B814" s="74">
        <v>0</v>
      </c>
    </row>
    <row r="815" spans="1:2" ht="15" customHeight="1">
      <c r="A815" s="73" t="s">
        <v>755</v>
      </c>
      <c r="B815" s="74">
        <v>0</v>
      </c>
    </row>
    <row r="816" spans="1:2" ht="15" customHeight="1">
      <c r="A816" s="73" t="s">
        <v>756</v>
      </c>
      <c r="B816" s="74">
        <v>1076</v>
      </c>
    </row>
    <row r="817" spans="1:2" ht="15" customHeight="1">
      <c r="A817" s="73" t="s">
        <v>153</v>
      </c>
      <c r="B817" s="74">
        <v>0</v>
      </c>
    </row>
    <row r="818" spans="1:2" ht="15" customHeight="1">
      <c r="A818" s="73" t="s">
        <v>154</v>
      </c>
      <c r="B818" s="74">
        <v>0</v>
      </c>
    </row>
    <row r="819" spans="1:2" ht="15" customHeight="1">
      <c r="A819" s="73" t="s">
        <v>155</v>
      </c>
      <c r="B819" s="74">
        <v>0</v>
      </c>
    </row>
    <row r="820" spans="1:2" ht="15" customHeight="1">
      <c r="A820" s="73" t="s">
        <v>757</v>
      </c>
      <c r="B820" s="74">
        <v>0</v>
      </c>
    </row>
    <row r="821" spans="1:2" ht="15" customHeight="1">
      <c r="A821" s="73" t="s">
        <v>758</v>
      </c>
      <c r="B821" s="74">
        <v>0</v>
      </c>
    </row>
    <row r="822" spans="1:2" ht="15" customHeight="1">
      <c r="A822" s="73" t="s">
        <v>759</v>
      </c>
      <c r="B822" s="74">
        <v>0</v>
      </c>
    </row>
    <row r="823" spans="1:2" ht="15" customHeight="1">
      <c r="A823" s="73" t="s">
        <v>760</v>
      </c>
      <c r="B823" s="74">
        <v>1076</v>
      </c>
    </row>
    <row r="824" spans="1:2" ht="15" customHeight="1">
      <c r="A824" s="73" t="s">
        <v>761</v>
      </c>
      <c r="B824" s="74">
        <v>0</v>
      </c>
    </row>
    <row r="825" spans="1:2" ht="15" customHeight="1">
      <c r="A825" s="73" t="s">
        <v>762</v>
      </c>
      <c r="B825" s="74">
        <v>0</v>
      </c>
    </row>
    <row r="826" spans="1:2" ht="15" customHeight="1">
      <c r="A826" s="73" t="s">
        <v>763</v>
      </c>
      <c r="B826" s="74">
        <v>0</v>
      </c>
    </row>
    <row r="827" spans="1:2" ht="15" customHeight="1">
      <c r="A827" s="73" t="s">
        <v>194</v>
      </c>
      <c r="B827" s="74">
        <v>0</v>
      </c>
    </row>
    <row r="828" spans="1:2" ht="15" customHeight="1">
      <c r="A828" s="73" t="s">
        <v>764</v>
      </c>
      <c r="B828" s="74">
        <v>0</v>
      </c>
    </row>
    <row r="829" spans="1:2" ht="15" customHeight="1">
      <c r="A829" s="73" t="s">
        <v>162</v>
      </c>
      <c r="B829" s="74">
        <v>0</v>
      </c>
    </row>
    <row r="830" spans="1:2" ht="15" customHeight="1">
      <c r="A830" s="73" t="s">
        <v>765</v>
      </c>
      <c r="B830" s="74">
        <v>0</v>
      </c>
    </row>
    <row r="831" spans="1:2" ht="15" customHeight="1">
      <c r="A831" s="73" t="s">
        <v>766</v>
      </c>
      <c r="B831" s="74">
        <v>4667</v>
      </c>
    </row>
    <row r="832" spans="1:2" ht="15" customHeight="1">
      <c r="A832" s="73" t="s">
        <v>767</v>
      </c>
      <c r="B832" s="74">
        <v>4667</v>
      </c>
    </row>
    <row r="833" spans="1:2" ht="15" customHeight="1">
      <c r="A833" s="73" t="s">
        <v>768</v>
      </c>
      <c r="B833" s="74">
        <f>SUM(B834,B845,B847,B850,B852,B854)</f>
        <v>55968</v>
      </c>
    </row>
    <row r="834" spans="1:6" ht="15" customHeight="1">
      <c r="A834" s="73" t="s">
        <v>769</v>
      </c>
      <c r="B834" s="74">
        <v>25389</v>
      </c>
      <c r="E834" s="71"/>
      <c r="F834" s="71"/>
    </row>
    <row r="835" spans="1:2" ht="15" customHeight="1">
      <c r="A835" s="73" t="s">
        <v>153</v>
      </c>
      <c r="B835" s="74">
        <v>1612</v>
      </c>
    </row>
    <row r="836" spans="1:2" ht="15" customHeight="1">
      <c r="A836" s="73" t="s">
        <v>154</v>
      </c>
      <c r="B836" s="74">
        <v>227</v>
      </c>
    </row>
    <row r="837" spans="1:2" ht="15" customHeight="1">
      <c r="A837" s="73" t="s">
        <v>155</v>
      </c>
      <c r="B837" s="74">
        <v>1</v>
      </c>
    </row>
    <row r="838" spans="1:2" ht="15" customHeight="1">
      <c r="A838" s="73" t="s">
        <v>770</v>
      </c>
      <c r="B838" s="74">
        <v>1185</v>
      </c>
    </row>
    <row r="839" spans="1:2" ht="15" customHeight="1">
      <c r="A839" s="73" t="s">
        <v>771</v>
      </c>
      <c r="B839" s="74">
        <v>64</v>
      </c>
    </row>
    <row r="840" spans="1:2" ht="15" customHeight="1">
      <c r="A840" s="73" t="s">
        <v>772</v>
      </c>
      <c r="B840" s="74">
        <v>472</v>
      </c>
    </row>
    <row r="841" spans="1:2" ht="15" customHeight="1">
      <c r="A841" s="73" t="s">
        <v>773</v>
      </c>
      <c r="B841" s="74">
        <v>669</v>
      </c>
    </row>
    <row r="842" spans="1:2" ht="15" customHeight="1">
      <c r="A842" s="73" t="s">
        <v>774</v>
      </c>
      <c r="B842" s="74">
        <v>0</v>
      </c>
    </row>
    <row r="843" spans="1:2" ht="15" customHeight="1">
      <c r="A843" s="73" t="s">
        <v>775</v>
      </c>
      <c r="B843" s="74">
        <v>0</v>
      </c>
    </row>
    <row r="844" spans="1:2" ht="15" customHeight="1">
      <c r="A844" s="73" t="s">
        <v>776</v>
      </c>
      <c r="B844" s="74">
        <v>21159</v>
      </c>
    </row>
    <row r="845" spans="1:2" ht="15" customHeight="1">
      <c r="A845" s="73" t="s">
        <v>777</v>
      </c>
      <c r="B845" s="74">
        <v>396</v>
      </c>
    </row>
    <row r="846" spans="1:2" ht="15" customHeight="1">
      <c r="A846" s="73" t="s">
        <v>778</v>
      </c>
      <c r="B846" s="74">
        <v>396</v>
      </c>
    </row>
    <row r="847" spans="1:2" ht="15" customHeight="1">
      <c r="A847" s="73" t="s">
        <v>779</v>
      </c>
      <c r="B847" s="74">
        <v>27208</v>
      </c>
    </row>
    <row r="848" spans="1:2" ht="15" customHeight="1">
      <c r="A848" s="73" t="s">
        <v>780</v>
      </c>
      <c r="B848" s="74">
        <v>0</v>
      </c>
    </row>
    <row r="849" spans="1:2" ht="15" customHeight="1">
      <c r="A849" s="73" t="s">
        <v>781</v>
      </c>
      <c r="B849" s="74">
        <v>27208</v>
      </c>
    </row>
    <row r="850" spans="1:2" ht="15" customHeight="1">
      <c r="A850" s="73" t="s">
        <v>782</v>
      </c>
      <c r="B850" s="74">
        <v>2134</v>
      </c>
    </row>
    <row r="851" spans="1:2" ht="15" customHeight="1">
      <c r="A851" s="73" t="s">
        <v>783</v>
      </c>
      <c r="B851" s="74">
        <v>2134</v>
      </c>
    </row>
    <row r="852" spans="1:2" ht="15" customHeight="1">
      <c r="A852" s="73" t="s">
        <v>784</v>
      </c>
      <c r="B852" s="74">
        <v>41</v>
      </c>
    </row>
    <row r="853" spans="1:2" ht="15" customHeight="1">
      <c r="A853" s="73" t="s">
        <v>785</v>
      </c>
      <c r="B853" s="74">
        <v>41</v>
      </c>
    </row>
    <row r="854" spans="1:2" ht="15" customHeight="1">
      <c r="A854" s="73" t="s">
        <v>786</v>
      </c>
      <c r="B854" s="74">
        <v>800</v>
      </c>
    </row>
    <row r="855" spans="1:2" ht="15" customHeight="1">
      <c r="A855" s="73" t="s">
        <v>787</v>
      </c>
      <c r="B855" s="74">
        <v>800</v>
      </c>
    </row>
    <row r="856" spans="1:2" ht="15" customHeight="1">
      <c r="A856" s="73" t="s">
        <v>788</v>
      </c>
      <c r="B856" s="74">
        <f>SUM(B857,B882,B907,B944,B955,B961,B968,B978)</f>
        <v>43735</v>
      </c>
    </row>
    <row r="857" spans="1:6" ht="15" customHeight="1">
      <c r="A857" s="73" t="s">
        <v>789</v>
      </c>
      <c r="B857" s="74">
        <f>SUM(B858:B881)</f>
        <v>13899</v>
      </c>
      <c r="E857" s="71"/>
      <c r="F857" s="71"/>
    </row>
    <row r="858" spans="1:2" ht="15" customHeight="1">
      <c r="A858" s="73" t="s">
        <v>153</v>
      </c>
      <c r="B858" s="74">
        <v>1611</v>
      </c>
    </row>
    <row r="859" spans="1:2" ht="15" customHeight="1">
      <c r="A859" s="73" t="s">
        <v>154</v>
      </c>
      <c r="B859" s="74">
        <v>0</v>
      </c>
    </row>
    <row r="860" spans="1:2" ht="15" customHeight="1">
      <c r="A860" s="73" t="s">
        <v>155</v>
      </c>
      <c r="B860" s="74">
        <v>0</v>
      </c>
    </row>
    <row r="861" spans="1:2" ht="15" customHeight="1">
      <c r="A861" s="73" t="s">
        <v>162</v>
      </c>
      <c r="B861" s="74">
        <v>6067</v>
      </c>
    </row>
    <row r="862" spans="1:2" ht="15" customHeight="1">
      <c r="A862" s="73" t="s">
        <v>790</v>
      </c>
      <c r="B862" s="74">
        <v>0</v>
      </c>
    </row>
    <row r="863" spans="1:2" ht="15" customHeight="1">
      <c r="A863" s="73" t="s">
        <v>791</v>
      </c>
      <c r="B863" s="74">
        <v>225</v>
      </c>
    </row>
    <row r="864" spans="1:2" ht="15" customHeight="1">
      <c r="A864" s="73" t="s">
        <v>792</v>
      </c>
      <c r="B864" s="74">
        <v>138</v>
      </c>
    </row>
    <row r="865" spans="1:2" ht="15" customHeight="1">
      <c r="A865" s="73" t="s">
        <v>793</v>
      </c>
      <c r="B865" s="74">
        <v>92</v>
      </c>
    </row>
    <row r="866" spans="1:2" ht="15" customHeight="1">
      <c r="A866" s="73" t="s">
        <v>794</v>
      </c>
      <c r="B866" s="74">
        <v>118</v>
      </c>
    </row>
    <row r="867" spans="1:2" ht="15" customHeight="1">
      <c r="A867" s="73" t="s">
        <v>795</v>
      </c>
      <c r="B867" s="74">
        <v>0</v>
      </c>
    </row>
    <row r="868" spans="1:3" ht="15" customHeight="1">
      <c r="A868" s="73" t="s">
        <v>796</v>
      </c>
      <c r="B868" s="74">
        <v>0</v>
      </c>
      <c r="C868" s="10">
        <f aca="true" t="shared" si="6" ref="C868:C876">B868/28126*43735</f>
        <v>0</v>
      </c>
    </row>
    <row r="869" spans="1:3" ht="15" customHeight="1">
      <c r="A869" s="73" t="s">
        <v>797</v>
      </c>
      <c r="B869" s="74">
        <v>0</v>
      </c>
      <c r="C869" s="10">
        <f t="shared" si="6"/>
        <v>0</v>
      </c>
    </row>
    <row r="870" spans="1:3" ht="15" customHeight="1">
      <c r="A870" s="73" t="s">
        <v>798</v>
      </c>
      <c r="B870" s="74">
        <v>0</v>
      </c>
      <c r="C870" s="10">
        <f t="shared" si="6"/>
        <v>0</v>
      </c>
    </row>
    <row r="871" spans="1:3" ht="15" customHeight="1">
      <c r="A871" s="73" t="s">
        <v>799</v>
      </c>
      <c r="B871" s="74">
        <v>0</v>
      </c>
      <c r="C871" s="10">
        <f t="shared" si="6"/>
        <v>0</v>
      </c>
    </row>
    <row r="872" spans="1:3" ht="15" customHeight="1">
      <c r="A872" s="73" t="s">
        <v>800</v>
      </c>
      <c r="B872" s="74">
        <v>0</v>
      </c>
      <c r="C872" s="10">
        <f t="shared" si="6"/>
        <v>0</v>
      </c>
    </row>
    <row r="873" spans="1:3" ht="15" customHeight="1">
      <c r="A873" s="73" t="s">
        <v>801</v>
      </c>
      <c r="B873" s="74">
        <v>0</v>
      </c>
      <c r="C873" s="10">
        <f t="shared" si="6"/>
        <v>0</v>
      </c>
    </row>
    <row r="874" spans="1:3" ht="15" customHeight="1">
      <c r="A874" s="73" t="s">
        <v>802</v>
      </c>
      <c r="B874" s="74">
        <v>0</v>
      </c>
      <c r="C874" s="10">
        <f t="shared" si="6"/>
        <v>0</v>
      </c>
    </row>
    <row r="875" spans="1:3" ht="15" customHeight="1">
      <c r="A875" s="73" t="s">
        <v>803</v>
      </c>
      <c r="B875" s="74">
        <v>0</v>
      </c>
      <c r="C875" s="10">
        <f t="shared" si="6"/>
        <v>0</v>
      </c>
    </row>
    <row r="876" spans="1:3" ht="15" customHeight="1">
      <c r="A876" s="73" t="s">
        <v>804</v>
      </c>
      <c r="B876" s="74">
        <v>0</v>
      </c>
      <c r="C876" s="10">
        <f t="shared" si="6"/>
        <v>0</v>
      </c>
    </row>
    <row r="877" spans="1:2" ht="15" customHeight="1">
      <c r="A877" s="73" t="s">
        <v>805</v>
      </c>
      <c r="B877" s="74">
        <v>43</v>
      </c>
    </row>
    <row r="878" spans="1:2" ht="15" customHeight="1">
      <c r="A878" s="73" t="s">
        <v>806</v>
      </c>
      <c r="B878" s="74">
        <v>0</v>
      </c>
    </row>
    <row r="879" spans="1:2" ht="15" customHeight="1">
      <c r="A879" s="73" t="s">
        <v>807</v>
      </c>
      <c r="B879" s="74">
        <v>20</v>
      </c>
    </row>
    <row r="880" spans="1:2" ht="15" customHeight="1">
      <c r="A880" s="73" t="s">
        <v>808</v>
      </c>
      <c r="B880" s="74">
        <v>0</v>
      </c>
    </row>
    <row r="881" spans="1:2" ht="15" customHeight="1">
      <c r="A881" s="73" t="s">
        <v>809</v>
      </c>
      <c r="B881" s="74">
        <v>5585</v>
      </c>
    </row>
    <row r="882" spans="1:2" ht="15" customHeight="1">
      <c r="A882" s="73" t="s">
        <v>810</v>
      </c>
      <c r="B882" s="74">
        <f>SUM(B883:B906)</f>
        <v>6612</v>
      </c>
    </row>
    <row r="883" spans="1:2" ht="15" customHeight="1">
      <c r="A883" s="73" t="s">
        <v>153</v>
      </c>
      <c r="B883" s="74">
        <v>1393</v>
      </c>
    </row>
    <row r="884" spans="1:2" ht="15" customHeight="1">
      <c r="A884" s="73" t="s">
        <v>154</v>
      </c>
      <c r="B884" s="74">
        <v>0</v>
      </c>
    </row>
    <row r="885" spans="1:2" ht="15" customHeight="1">
      <c r="A885" s="73" t="s">
        <v>155</v>
      </c>
      <c r="B885" s="74">
        <v>0</v>
      </c>
    </row>
    <row r="886" spans="1:2" ht="15" customHeight="1">
      <c r="A886" s="73" t="s">
        <v>811</v>
      </c>
      <c r="B886" s="74">
        <v>1203</v>
      </c>
    </row>
    <row r="887" spans="1:2" ht="15" customHeight="1">
      <c r="A887" s="73" t="s">
        <v>812</v>
      </c>
      <c r="B887" s="74">
        <v>1804</v>
      </c>
    </row>
    <row r="888" spans="1:2" ht="15" customHeight="1">
      <c r="A888" s="73" t="s">
        <v>813</v>
      </c>
      <c r="B888" s="74">
        <v>8</v>
      </c>
    </row>
    <row r="889" spans="1:2" ht="15" customHeight="1">
      <c r="A889" s="73" t="s">
        <v>814</v>
      </c>
      <c r="B889" s="74">
        <v>109</v>
      </c>
    </row>
    <row r="890" spans="1:2" ht="15" customHeight="1">
      <c r="A890" s="73" t="s">
        <v>815</v>
      </c>
      <c r="B890" s="74">
        <v>0</v>
      </c>
    </row>
    <row r="891" spans="1:2" ht="15" customHeight="1">
      <c r="A891" s="73" t="s">
        <v>816</v>
      </c>
      <c r="B891" s="74">
        <v>0</v>
      </c>
    </row>
    <row r="892" spans="1:2" ht="15" customHeight="1">
      <c r="A892" s="73" t="s">
        <v>817</v>
      </c>
      <c r="B892" s="74">
        <v>0</v>
      </c>
    </row>
    <row r="893" spans="1:2" ht="15" customHeight="1">
      <c r="A893" s="73" t="s">
        <v>818</v>
      </c>
      <c r="B893" s="74">
        <v>0</v>
      </c>
    </row>
    <row r="894" spans="1:2" ht="15" customHeight="1">
      <c r="A894" s="73" t="s">
        <v>819</v>
      </c>
      <c r="B894" s="74">
        <v>31</v>
      </c>
    </row>
    <row r="895" spans="1:2" ht="15" customHeight="1">
      <c r="A895" s="73" t="s">
        <v>820</v>
      </c>
      <c r="B895" s="74">
        <v>0</v>
      </c>
    </row>
    <row r="896" spans="1:2" ht="15" customHeight="1">
      <c r="A896" s="73" t="s">
        <v>821</v>
      </c>
      <c r="B896" s="74">
        <v>0</v>
      </c>
    </row>
    <row r="897" spans="1:2" ht="15" customHeight="1">
      <c r="A897" s="73" t="s">
        <v>822</v>
      </c>
      <c r="B897" s="74">
        <v>0</v>
      </c>
    </row>
    <row r="898" spans="1:2" ht="15" customHeight="1">
      <c r="A898" s="73" t="s">
        <v>823</v>
      </c>
      <c r="B898" s="74">
        <v>0</v>
      </c>
    </row>
    <row r="899" spans="1:2" ht="15" customHeight="1">
      <c r="A899" s="73" t="s">
        <v>824</v>
      </c>
      <c r="B899" s="74">
        <v>47</v>
      </c>
    </row>
    <row r="900" spans="1:2" ht="15" customHeight="1">
      <c r="A900" s="73" t="s">
        <v>825</v>
      </c>
      <c r="B900" s="74">
        <v>0</v>
      </c>
    </row>
    <row r="901" spans="1:3" ht="15" customHeight="1">
      <c r="A901" s="73" t="s">
        <v>826</v>
      </c>
      <c r="B901" s="74">
        <v>0</v>
      </c>
      <c r="C901" s="10">
        <f>B901/28126*43735</f>
        <v>0</v>
      </c>
    </row>
    <row r="902" spans="1:2" ht="15" customHeight="1">
      <c r="A902" s="73" t="s">
        <v>827</v>
      </c>
      <c r="B902" s="74">
        <v>146</v>
      </c>
    </row>
    <row r="903" spans="1:2" ht="15" customHeight="1">
      <c r="A903" s="73" t="s">
        <v>828</v>
      </c>
      <c r="B903" s="74">
        <v>0</v>
      </c>
    </row>
    <row r="904" spans="1:2" ht="15" customHeight="1">
      <c r="A904" s="73" t="s">
        <v>829</v>
      </c>
      <c r="B904" s="74">
        <v>0</v>
      </c>
    </row>
    <row r="905" spans="1:3" ht="15" customHeight="1">
      <c r="A905" s="73" t="s">
        <v>830</v>
      </c>
      <c r="B905" s="74">
        <v>0</v>
      </c>
      <c r="C905" s="10">
        <f>B905/28126*43735</f>
        <v>0</v>
      </c>
    </row>
    <row r="906" spans="1:2" ht="15" customHeight="1">
      <c r="A906" s="73" t="s">
        <v>831</v>
      </c>
      <c r="B906" s="74">
        <v>1871</v>
      </c>
    </row>
    <row r="907" spans="1:2" ht="15" customHeight="1">
      <c r="A907" s="73" t="s">
        <v>832</v>
      </c>
      <c r="B907" s="74">
        <f>SUM(B908:B932)</f>
        <v>12640</v>
      </c>
    </row>
    <row r="908" spans="1:2" ht="15" customHeight="1">
      <c r="A908" s="73" t="s">
        <v>153</v>
      </c>
      <c r="B908" s="74">
        <v>1849</v>
      </c>
    </row>
    <row r="909" spans="1:2" ht="15" customHeight="1">
      <c r="A909" s="73" t="s">
        <v>154</v>
      </c>
      <c r="B909" s="74">
        <v>0</v>
      </c>
    </row>
    <row r="910" spans="1:2" ht="15" customHeight="1">
      <c r="A910" s="73" t="s">
        <v>155</v>
      </c>
      <c r="B910" s="74">
        <v>0</v>
      </c>
    </row>
    <row r="911" spans="1:2" ht="15" customHeight="1">
      <c r="A911" s="73" t="s">
        <v>833</v>
      </c>
      <c r="B911" s="74">
        <v>62</v>
      </c>
    </row>
    <row r="912" spans="1:2" ht="15" customHeight="1">
      <c r="A912" s="73" t="s">
        <v>834</v>
      </c>
      <c r="B912" s="74">
        <v>2421</v>
      </c>
    </row>
    <row r="913" spans="1:2" ht="15" customHeight="1">
      <c r="A913" s="73" t="s">
        <v>835</v>
      </c>
      <c r="B913" s="74">
        <v>3219</v>
      </c>
    </row>
    <row r="914" spans="1:2" ht="15" customHeight="1">
      <c r="A914" s="73" t="s">
        <v>836</v>
      </c>
      <c r="B914" s="74">
        <v>0</v>
      </c>
    </row>
    <row r="915" spans="1:2" ht="15" customHeight="1">
      <c r="A915" s="73" t="s">
        <v>837</v>
      </c>
      <c r="B915" s="74">
        <v>502</v>
      </c>
    </row>
    <row r="916" spans="1:2" ht="15" customHeight="1">
      <c r="A916" s="73" t="s">
        <v>838</v>
      </c>
      <c r="B916" s="74">
        <v>6</v>
      </c>
    </row>
    <row r="917" spans="1:2" ht="15" customHeight="1">
      <c r="A917" s="73" t="s">
        <v>839</v>
      </c>
      <c r="B917" s="74">
        <v>1381</v>
      </c>
    </row>
    <row r="918" spans="1:2" ht="15" customHeight="1">
      <c r="A918" s="73" t="s">
        <v>840</v>
      </c>
      <c r="B918" s="74">
        <v>950</v>
      </c>
    </row>
    <row r="919" spans="1:2" ht="15" customHeight="1">
      <c r="A919" s="73" t="s">
        <v>841</v>
      </c>
      <c r="B919" s="74">
        <v>0</v>
      </c>
    </row>
    <row r="920" spans="1:2" ht="15" customHeight="1">
      <c r="A920" s="73" t="s">
        <v>842</v>
      </c>
      <c r="B920" s="74">
        <v>218</v>
      </c>
    </row>
    <row r="921" spans="1:2" ht="15" customHeight="1">
      <c r="A921" s="73" t="s">
        <v>843</v>
      </c>
      <c r="B921" s="74">
        <v>0</v>
      </c>
    </row>
    <row r="922" spans="1:3" ht="15" customHeight="1">
      <c r="A922" s="73" t="s">
        <v>844</v>
      </c>
      <c r="B922" s="74">
        <v>0</v>
      </c>
      <c r="C922" s="10">
        <f aca="true" t="shared" si="7" ref="C922:C943">B922/28126*43735</f>
        <v>0</v>
      </c>
    </row>
    <row r="923" spans="1:3" ht="15" customHeight="1">
      <c r="A923" s="73" t="s">
        <v>845</v>
      </c>
      <c r="B923" s="74">
        <v>0</v>
      </c>
      <c r="C923" s="10">
        <f t="shared" si="7"/>
        <v>0</v>
      </c>
    </row>
    <row r="924" spans="1:3" ht="15" customHeight="1">
      <c r="A924" s="73" t="s">
        <v>846</v>
      </c>
      <c r="B924" s="74">
        <v>0</v>
      </c>
      <c r="C924" s="10">
        <f t="shared" si="7"/>
        <v>0</v>
      </c>
    </row>
    <row r="925" spans="1:3" ht="15" customHeight="1">
      <c r="A925" s="73" t="s">
        <v>847</v>
      </c>
      <c r="B925" s="74">
        <v>0</v>
      </c>
      <c r="C925" s="10">
        <f t="shared" si="7"/>
        <v>0</v>
      </c>
    </row>
    <row r="926" spans="1:3" ht="15" customHeight="1">
      <c r="A926" s="73" t="s">
        <v>848</v>
      </c>
      <c r="B926" s="74">
        <v>0</v>
      </c>
      <c r="C926" s="10">
        <f t="shared" si="7"/>
        <v>0</v>
      </c>
    </row>
    <row r="927" spans="1:3" ht="15" customHeight="1">
      <c r="A927" s="73" t="s">
        <v>849</v>
      </c>
      <c r="B927" s="74">
        <v>0</v>
      </c>
      <c r="C927" s="10">
        <f t="shared" si="7"/>
        <v>0</v>
      </c>
    </row>
    <row r="928" spans="1:3" ht="15" customHeight="1">
      <c r="A928" s="73" t="s">
        <v>850</v>
      </c>
      <c r="B928" s="74">
        <v>0</v>
      </c>
      <c r="C928" s="10">
        <f t="shared" si="7"/>
        <v>0</v>
      </c>
    </row>
    <row r="929" spans="1:3" ht="15" customHeight="1">
      <c r="A929" s="73" t="s">
        <v>823</v>
      </c>
      <c r="B929" s="74">
        <v>0</v>
      </c>
      <c r="C929" s="10">
        <f t="shared" si="7"/>
        <v>0</v>
      </c>
    </row>
    <row r="930" spans="1:3" ht="15" customHeight="1">
      <c r="A930" s="73" t="s">
        <v>851</v>
      </c>
      <c r="B930" s="74">
        <v>0</v>
      </c>
      <c r="C930" s="10">
        <f t="shared" si="7"/>
        <v>0</v>
      </c>
    </row>
    <row r="931" spans="1:3" ht="15" customHeight="1">
      <c r="A931" s="73" t="s">
        <v>852</v>
      </c>
      <c r="B931" s="74">
        <v>0</v>
      </c>
      <c r="C931" s="10">
        <f t="shared" si="7"/>
        <v>0</v>
      </c>
    </row>
    <row r="932" spans="1:2" ht="15" customHeight="1">
      <c r="A932" s="73" t="s">
        <v>853</v>
      </c>
      <c r="B932" s="74">
        <v>2032</v>
      </c>
    </row>
    <row r="933" spans="1:3" ht="15" customHeight="1">
      <c r="A933" s="73" t="s">
        <v>854</v>
      </c>
      <c r="B933" s="74">
        <v>0</v>
      </c>
      <c r="C933" s="10">
        <f t="shared" si="7"/>
        <v>0</v>
      </c>
    </row>
    <row r="934" spans="1:3" ht="15" customHeight="1">
      <c r="A934" s="73" t="s">
        <v>153</v>
      </c>
      <c r="B934" s="74">
        <v>0</v>
      </c>
      <c r="C934" s="10">
        <f t="shared" si="7"/>
        <v>0</v>
      </c>
    </row>
    <row r="935" spans="1:3" ht="15" customHeight="1">
      <c r="A935" s="73" t="s">
        <v>154</v>
      </c>
      <c r="B935" s="74">
        <v>0</v>
      </c>
      <c r="C935" s="10">
        <f t="shared" si="7"/>
        <v>0</v>
      </c>
    </row>
    <row r="936" spans="1:3" ht="15" customHeight="1">
      <c r="A936" s="73" t="s">
        <v>155</v>
      </c>
      <c r="B936" s="74">
        <v>0</v>
      </c>
      <c r="C936" s="10">
        <f t="shared" si="7"/>
        <v>0</v>
      </c>
    </row>
    <row r="937" spans="1:3" ht="15" customHeight="1">
      <c r="A937" s="73" t="s">
        <v>855</v>
      </c>
      <c r="B937" s="74">
        <v>0</v>
      </c>
      <c r="C937" s="10">
        <f t="shared" si="7"/>
        <v>0</v>
      </c>
    </row>
    <row r="938" spans="1:3" ht="15" customHeight="1">
      <c r="A938" s="73" t="s">
        <v>856</v>
      </c>
      <c r="B938" s="74">
        <v>0</v>
      </c>
      <c r="C938" s="10">
        <f t="shared" si="7"/>
        <v>0</v>
      </c>
    </row>
    <row r="939" spans="1:3" ht="15" customHeight="1">
      <c r="A939" s="73" t="s">
        <v>857</v>
      </c>
      <c r="B939" s="74">
        <v>0</v>
      </c>
      <c r="C939" s="10">
        <f t="shared" si="7"/>
        <v>0</v>
      </c>
    </row>
    <row r="940" spans="1:3" ht="15" customHeight="1">
      <c r="A940" s="73" t="s">
        <v>858</v>
      </c>
      <c r="B940" s="74">
        <v>0</v>
      </c>
      <c r="C940" s="10">
        <f t="shared" si="7"/>
        <v>0</v>
      </c>
    </row>
    <row r="941" spans="1:3" ht="15" customHeight="1">
      <c r="A941" s="73" t="s">
        <v>859</v>
      </c>
      <c r="B941" s="74">
        <v>0</v>
      </c>
      <c r="C941" s="10">
        <f t="shared" si="7"/>
        <v>0</v>
      </c>
    </row>
    <row r="942" spans="1:3" ht="15" customHeight="1">
      <c r="A942" s="73" t="s">
        <v>860</v>
      </c>
      <c r="B942" s="74">
        <v>0</v>
      </c>
      <c r="C942" s="10">
        <f t="shared" si="7"/>
        <v>0</v>
      </c>
    </row>
    <row r="943" spans="1:3" ht="15" customHeight="1">
      <c r="A943" s="73" t="s">
        <v>861</v>
      </c>
      <c r="B943" s="74">
        <v>0</v>
      </c>
      <c r="C943" s="10">
        <f t="shared" si="7"/>
        <v>0</v>
      </c>
    </row>
    <row r="944" spans="1:2" ht="15" customHeight="1">
      <c r="A944" s="73" t="s">
        <v>862</v>
      </c>
      <c r="B944" s="74">
        <f>SUM(B945:B954)</f>
        <v>9970</v>
      </c>
    </row>
    <row r="945" spans="1:2" ht="15" customHeight="1">
      <c r="A945" s="73" t="s">
        <v>153</v>
      </c>
      <c r="B945" s="74">
        <v>582</v>
      </c>
    </row>
    <row r="946" spans="1:2" ht="15" customHeight="1">
      <c r="A946" s="73" t="s">
        <v>154</v>
      </c>
      <c r="B946" s="74">
        <v>0</v>
      </c>
    </row>
    <row r="947" spans="1:2" ht="15" customHeight="1">
      <c r="A947" s="73" t="s">
        <v>155</v>
      </c>
      <c r="B947" s="74">
        <v>0</v>
      </c>
    </row>
    <row r="948" spans="1:2" ht="15" customHeight="1">
      <c r="A948" s="73" t="s">
        <v>863</v>
      </c>
      <c r="B948" s="74">
        <v>8221</v>
      </c>
    </row>
    <row r="949" spans="1:2" ht="15" customHeight="1">
      <c r="A949" s="73" t="s">
        <v>864</v>
      </c>
      <c r="B949" s="74">
        <v>47</v>
      </c>
    </row>
    <row r="950" spans="1:2" ht="15" customHeight="1">
      <c r="A950" s="73" t="s">
        <v>865</v>
      </c>
      <c r="B950" s="74">
        <v>0</v>
      </c>
    </row>
    <row r="951" spans="1:2" ht="15" customHeight="1">
      <c r="A951" s="73" t="s">
        <v>866</v>
      </c>
      <c r="B951" s="74">
        <v>0</v>
      </c>
    </row>
    <row r="952" spans="1:2" ht="15" customHeight="1">
      <c r="A952" s="73" t="s">
        <v>867</v>
      </c>
      <c r="B952" s="74">
        <v>0</v>
      </c>
    </row>
    <row r="953" spans="1:2" ht="15" customHeight="1">
      <c r="A953" s="73" t="s">
        <v>868</v>
      </c>
      <c r="B953" s="74">
        <v>0</v>
      </c>
    </row>
    <row r="954" spans="1:2" ht="15" customHeight="1">
      <c r="A954" s="73" t="s">
        <v>869</v>
      </c>
      <c r="B954" s="74">
        <v>1120</v>
      </c>
    </row>
    <row r="955" spans="1:2" ht="15" customHeight="1">
      <c r="A955" s="73" t="s">
        <v>870</v>
      </c>
      <c r="B955" s="74">
        <f>SUM(B956:B960)</f>
        <v>118</v>
      </c>
    </row>
    <row r="956" spans="1:2" ht="15" customHeight="1">
      <c r="A956" s="73" t="s">
        <v>447</v>
      </c>
      <c r="B956" s="74">
        <v>92</v>
      </c>
    </row>
    <row r="957" spans="1:2" ht="15" customHeight="1">
      <c r="A957" s="73" t="s">
        <v>871</v>
      </c>
      <c r="B957" s="74">
        <v>26</v>
      </c>
    </row>
    <row r="958" spans="1:2" ht="15" customHeight="1">
      <c r="A958" s="73" t="s">
        <v>872</v>
      </c>
      <c r="B958" s="74">
        <v>0</v>
      </c>
    </row>
    <row r="959" spans="1:2" ht="15" customHeight="1">
      <c r="A959" s="73" t="s">
        <v>873</v>
      </c>
      <c r="B959" s="74">
        <v>0</v>
      </c>
    </row>
    <row r="960" spans="1:3" ht="15" customHeight="1">
      <c r="A960" s="73" t="s">
        <v>874</v>
      </c>
      <c r="B960" s="74">
        <v>0</v>
      </c>
      <c r="C960" s="10">
        <f>B960/28126*43735</f>
        <v>0</v>
      </c>
    </row>
    <row r="961" spans="1:2" ht="15" customHeight="1">
      <c r="A961" s="73" t="s">
        <v>875</v>
      </c>
      <c r="B961" s="74">
        <f>SUM(B962:B967)</f>
        <v>47</v>
      </c>
    </row>
    <row r="962" spans="1:2" ht="15" customHeight="1">
      <c r="A962" s="73" t="s">
        <v>876</v>
      </c>
      <c r="B962" s="74">
        <v>0</v>
      </c>
    </row>
    <row r="963" spans="1:2" ht="15" customHeight="1">
      <c r="A963" s="73" t="s">
        <v>877</v>
      </c>
      <c r="B963" s="74">
        <v>47</v>
      </c>
    </row>
    <row r="964" spans="1:2" ht="15" customHeight="1">
      <c r="A964" s="73" t="s">
        <v>878</v>
      </c>
      <c r="B964" s="74">
        <v>0</v>
      </c>
    </row>
    <row r="965" spans="1:2" ht="15" customHeight="1">
      <c r="A965" s="73" t="s">
        <v>879</v>
      </c>
      <c r="B965" s="74">
        <v>0</v>
      </c>
    </row>
    <row r="966" spans="1:3" ht="15" customHeight="1">
      <c r="A966" s="73" t="s">
        <v>880</v>
      </c>
      <c r="B966" s="74">
        <v>0</v>
      </c>
      <c r="C966" s="10">
        <f>B966/28126*43735</f>
        <v>0</v>
      </c>
    </row>
    <row r="967" spans="1:3" ht="15" customHeight="1">
      <c r="A967" s="73" t="s">
        <v>881</v>
      </c>
      <c r="B967" s="74">
        <v>0</v>
      </c>
      <c r="C967" s="10">
        <f>B967/28126*43735</f>
        <v>0</v>
      </c>
    </row>
    <row r="968" spans="1:2" ht="15" customHeight="1">
      <c r="A968" s="73" t="s">
        <v>882</v>
      </c>
      <c r="B968" s="74">
        <f>SUM(B969:B974)</f>
        <v>449</v>
      </c>
    </row>
    <row r="969" spans="1:2" ht="15" customHeight="1">
      <c r="A969" s="73" t="s">
        <v>883</v>
      </c>
      <c r="B969" s="74">
        <v>0</v>
      </c>
    </row>
    <row r="970" spans="1:2" ht="15" customHeight="1">
      <c r="A970" s="73" t="s">
        <v>884</v>
      </c>
      <c r="B970" s="74">
        <v>62</v>
      </c>
    </row>
    <row r="971" spans="1:2" ht="15" customHeight="1">
      <c r="A971" s="73" t="s">
        <v>885</v>
      </c>
      <c r="B971" s="74">
        <v>0</v>
      </c>
    </row>
    <row r="972" spans="1:2" ht="15" customHeight="1">
      <c r="A972" s="73" t="s">
        <v>886</v>
      </c>
      <c r="B972" s="74">
        <v>348</v>
      </c>
    </row>
    <row r="973" spans="1:2" ht="15" customHeight="1">
      <c r="A973" s="73" t="s">
        <v>887</v>
      </c>
      <c r="B973" s="74"/>
    </row>
    <row r="974" spans="1:2" ht="15" customHeight="1">
      <c r="A974" s="73" t="s">
        <v>888</v>
      </c>
      <c r="B974" s="74">
        <v>39</v>
      </c>
    </row>
    <row r="975" spans="1:3" ht="15" customHeight="1">
      <c r="A975" s="73" t="s">
        <v>889</v>
      </c>
      <c r="B975" s="74">
        <v>0</v>
      </c>
      <c r="C975" s="10">
        <f aca="true" t="shared" si="8" ref="C975:C980">B975/28126*43735</f>
        <v>0</v>
      </c>
    </row>
    <row r="976" spans="1:3" ht="15" customHeight="1">
      <c r="A976" s="73" t="s">
        <v>890</v>
      </c>
      <c r="B976" s="74">
        <v>0</v>
      </c>
      <c r="C976" s="10">
        <f t="shared" si="8"/>
        <v>0</v>
      </c>
    </row>
    <row r="977" spans="1:3" ht="15" customHeight="1">
      <c r="A977" s="73" t="s">
        <v>891</v>
      </c>
      <c r="B977" s="74">
        <v>0</v>
      </c>
      <c r="C977" s="10">
        <f t="shared" si="8"/>
        <v>0</v>
      </c>
    </row>
    <row r="978" spans="1:3" ht="15" customHeight="1">
      <c r="A978" s="73" t="s">
        <v>892</v>
      </c>
      <c r="B978" s="74">
        <v>0</v>
      </c>
      <c r="C978" s="10">
        <f t="shared" si="8"/>
        <v>0</v>
      </c>
    </row>
    <row r="979" spans="1:3" ht="15" customHeight="1">
      <c r="A979" s="73" t="s">
        <v>893</v>
      </c>
      <c r="B979" s="74">
        <v>0</v>
      </c>
      <c r="C979" s="10">
        <f t="shared" si="8"/>
        <v>0</v>
      </c>
    </row>
    <row r="980" spans="1:3" ht="15" customHeight="1">
      <c r="A980" s="73" t="s">
        <v>894</v>
      </c>
      <c r="B980" s="74">
        <v>0</v>
      </c>
      <c r="C980" s="10">
        <f t="shared" si="8"/>
        <v>0</v>
      </c>
    </row>
    <row r="981" spans="1:2" ht="15" customHeight="1">
      <c r="A981" s="73" t="s">
        <v>895</v>
      </c>
      <c r="B981" s="74">
        <f>SUM(B982,B1005,B1015,B1025,B1042)</f>
        <v>48687</v>
      </c>
    </row>
    <row r="982" spans="1:2" ht="15" customHeight="1">
      <c r="A982" s="73" t="s">
        <v>896</v>
      </c>
      <c r="B982" s="74">
        <f>SUM(B983:B1004)</f>
        <v>18583</v>
      </c>
    </row>
    <row r="983" spans="1:6" ht="15" customHeight="1">
      <c r="A983" s="73" t="s">
        <v>153</v>
      </c>
      <c r="B983" s="74">
        <v>3091</v>
      </c>
      <c r="E983" s="71"/>
      <c r="F983" s="71"/>
    </row>
    <row r="984" spans="1:2" ht="15" customHeight="1">
      <c r="A984" s="73" t="s">
        <v>154</v>
      </c>
      <c r="B984" s="74">
        <v>4738</v>
      </c>
    </row>
    <row r="985" spans="1:2" ht="15" customHeight="1">
      <c r="A985" s="73" t="s">
        <v>155</v>
      </c>
      <c r="B985" s="74">
        <v>0</v>
      </c>
    </row>
    <row r="986" spans="1:2" ht="15" customHeight="1">
      <c r="A986" s="73" t="s">
        <v>897</v>
      </c>
      <c r="B986" s="74">
        <v>8125</v>
      </c>
    </row>
    <row r="987" spans="1:2" ht="15" customHeight="1">
      <c r="A987" s="73" t="s">
        <v>898</v>
      </c>
      <c r="B987" s="74">
        <v>0</v>
      </c>
    </row>
    <row r="988" spans="1:2" ht="15" customHeight="1">
      <c r="A988" s="73" t="s">
        <v>899</v>
      </c>
      <c r="B988" s="74">
        <v>0</v>
      </c>
    </row>
    <row r="989" spans="1:2" ht="15" customHeight="1">
      <c r="A989" s="73" t="s">
        <v>900</v>
      </c>
      <c r="B989" s="74">
        <v>0</v>
      </c>
    </row>
    <row r="990" spans="1:2" ht="15" customHeight="1">
      <c r="A990" s="73" t="s">
        <v>901</v>
      </c>
      <c r="B990" s="74">
        <v>0</v>
      </c>
    </row>
    <row r="991" spans="1:2" ht="15" customHeight="1">
      <c r="A991" s="73" t="s">
        <v>902</v>
      </c>
      <c r="B991" s="74">
        <v>1015</v>
      </c>
    </row>
    <row r="992" spans="1:2" ht="15" customHeight="1">
      <c r="A992" s="73" t="s">
        <v>903</v>
      </c>
      <c r="B992" s="74">
        <v>0</v>
      </c>
    </row>
    <row r="993" spans="1:2" ht="15" customHeight="1">
      <c r="A993" s="73" t="s">
        <v>904</v>
      </c>
      <c r="B993" s="74">
        <v>0</v>
      </c>
    </row>
    <row r="994" spans="1:2" ht="15" customHeight="1">
      <c r="A994" s="73" t="s">
        <v>905</v>
      </c>
      <c r="B994" s="74">
        <v>0</v>
      </c>
    </row>
    <row r="995" spans="1:2" ht="15" customHeight="1">
      <c r="A995" s="73" t="s">
        <v>906</v>
      </c>
      <c r="B995" s="74">
        <v>0</v>
      </c>
    </row>
    <row r="996" spans="1:2" ht="15" customHeight="1">
      <c r="A996" s="73" t="s">
        <v>907</v>
      </c>
      <c r="B996" s="74">
        <v>0</v>
      </c>
    </row>
    <row r="997" spans="1:2" ht="15" customHeight="1">
      <c r="A997" s="73" t="s">
        <v>908</v>
      </c>
      <c r="B997" s="74">
        <v>0</v>
      </c>
    </row>
    <row r="998" spans="1:2" ht="15" customHeight="1">
      <c r="A998" s="73" t="s">
        <v>909</v>
      </c>
      <c r="B998" s="74">
        <v>0</v>
      </c>
    </row>
    <row r="999" spans="1:2" ht="15" customHeight="1">
      <c r="A999" s="73" t="s">
        <v>910</v>
      </c>
      <c r="B999" s="74">
        <v>30</v>
      </c>
    </row>
    <row r="1000" spans="1:2" ht="15" customHeight="1">
      <c r="A1000" s="73" t="s">
        <v>911</v>
      </c>
      <c r="B1000" s="74">
        <v>0</v>
      </c>
    </row>
    <row r="1001" spans="1:3" ht="15" customHeight="1">
      <c r="A1001" s="73" t="s">
        <v>912</v>
      </c>
      <c r="B1001" s="74">
        <v>0</v>
      </c>
      <c r="C1001" s="10">
        <f>B1001/16256*48687</f>
        <v>0</v>
      </c>
    </row>
    <row r="1002" spans="1:3" ht="15" customHeight="1">
      <c r="A1002" s="73" t="s">
        <v>913</v>
      </c>
      <c r="B1002" s="74">
        <v>0</v>
      </c>
      <c r="C1002" s="10">
        <f>B1002/16256*48687</f>
        <v>0</v>
      </c>
    </row>
    <row r="1003" spans="1:3" ht="15" customHeight="1">
      <c r="A1003" s="73" t="s">
        <v>914</v>
      </c>
      <c r="B1003" s="74">
        <v>0</v>
      </c>
      <c r="C1003" s="10">
        <f>B1003/16256*48687</f>
        <v>0</v>
      </c>
    </row>
    <row r="1004" spans="1:2" ht="15" customHeight="1">
      <c r="A1004" s="73" t="s">
        <v>915</v>
      </c>
      <c r="B1004" s="74">
        <v>1584</v>
      </c>
    </row>
    <row r="1005" spans="1:2" ht="15" customHeight="1">
      <c r="A1005" s="73" t="s">
        <v>916</v>
      </c>
      <c r="B1005" s="74">
        <f>SUM(B1006:B1014)</f>
        <v>3744</v>
      </c>
    </row>
    <row r="1006" spans="1:2" ht="15" customHeight="1">
      <c r="A1006" s="73" t="s">
        <v>153</v>
      </c>
      <c r="B1006" s="74">
        <v>0</v>
      </c>
    </row>
    <row r="1007" spans="1:2" ht="15" customHeight="1">
      <c r="A1007" s="73" t="s">
        <v>154</v>
      </c>
      <c r="B1007" s="74">
        <v>0</v>
      </c>
    </row>
    <row r="1008" spans="1:2" ht="15" customHeight="1">
      <c r="A1008" s="73" t="s">
        <v>155</v>
      </c>
      <c r="B1008" s="74">
        <v>0</v>
      </c>
    </row>
    <row r="1009" spans="1:2" ht="15" customHeight="1">
      <c r="A1009" s="73" t="s">
        <v>917</v>
      </c>
      <c r="B1009" s="74">
        <v>0</v>
      </c>
    </row>
    <row r="1010" spans="1:2" ht="15" customHeight="1">
      <c r="A1010" s="73" t="s">
        <v>918</v>
      </c>
      <c r="B1010" s="74">
        <v>0</v>
      </c>
    </row>
    <row r="1011" spans="1:2" ht="15" customHeight="1">
      <c r="A1011" s="73" t="s">
        <v>919</v>
      </c>
      <c r="B1011" s="74">
        <v>0</v>
      </c>
    </row>
    <row r="1012" spans="1:2" ht="15" customHeight="1">
      <c r="A1012" s="73" t="s">
        <v>920</v>
      </c>
      <c r="B1012" s="74">
        <v>0</v>
      </c>
    </row>
    <row r="1013" spans="1:2" ht="15" customHeight="1">
      <c r="A1013" s="73" t="s">
        <v>921</v>
      </c>
      <c r="B1013" s="74">
        <v>0</v>
      </c>
    </row>
    <row r="1014" spans="1:2" ht="15" customHeight="1">
      <c r="A1014" s="73" t="s">
        <v>922</v>
      </c>
      <c r="B1014" s="74">
        <v>3744</v>
      </c>
    </row>
    <row r="1015" spans="1:2" ht="15" customHeight="1">
      <c r="A1015" s="73" t="s">
        <v>923</v>
      </c>
      <c r="B1015" s="74">
        <f>SUM(B1016:B1024)</f>
        <v>10800</v>
      </c>
    </row>
    <row r="1016" spans="1:2" ht="15" customHeight="1">
      <c r="A1016" s="73" t="s">
        <v>153</v>
      </c>
      <c r="B1016" s="74">
        <v>0</v>
      </c>
    </row>
    <row r="1017" spans="1:2" ht="15" customHeight="1">
      <c r="A1017" s="73" t="s">
        <v>154</v>
      </c>
      <c r="B1017" s="74">
        <v>0</v>
      </c>
    </row>
    <row r="1018" spans="1:2" ht="15" customHeight="1">
      <c r="A1018" s="73" t="s">
        <v>155</v>
      </c>
      <c r="B1018" s="74">
        <v>0</v>
      </c>
    </row>
    <row r="1019" spans="1:2" ht="15" customHeight="1">
      <c r="A1019" s="73" t="s">
        <v>924</v>
      </c>
      <c r="B1019" s="74">
        <v>0</v>
      </c>
    </row>
    <row r="1020" spans="1:2" ht="15" customHeight="1">
      <c r="A1020" s="73" t="s">
        <v>925</v>
      </c>
      <c r="B1020" s="74">
        <v>0</v>
      </c>
    </row>
    <row r="1021" spans="1:2" ht="15" customHeight="1">
      <c r="A1021" s="73" t="s">
        <v>926</v>
      </c>
      <c r="B1021" s="74">
        <v>0</v>
      </c>
    </row>
    <row r="1022" spans="1:2" ht="15" customHeight="1">
      <c r="A1022" s="73" t="s">
        <v>927</v>
      </c>
      <c r="B1022" s="74">
        <v>0</v>
      </c>
    </row>
    <row r="1023" spans="1:2" ht="15" customHeight="1">
      <c r="A1023" s="73" t="s">
        <v>928</v>
      </c>
      <c r="B1023" s="74">
        <v>0</v>
      </c>
    </row>
    <row r="1024" spans="1:2" ht="15" customHeight="1">
      <c r="A1024" s="73" t="s">
        <v>929</v>
      </c>
      <c r="B1024" s="74">
        <v>10800</v>
      </c>
    </row>
    <row r="1025" spans="1:2" ht="15" customHeight="1">
      <c r="A1025" s="73" t="s">
        <v>930</v>
      </c>
      <c r="B1025" s="74">
        <f>SUM(B1026:B1029)</f>
        <v>13305</v>
      </c>
    </row>
    <row r="1026" spans="1:2" ht="15" customHeight="1">
      <c r="A1026" s="73" t="s">
        <v>931</v>
      </c>
      <c r="B1026" s="74">
        <v>8209</v>
      </c>
    </row>
    <row r="1027" spans="1:2" ht="15" customHeight="1">
      <c r="A1027" s="73" t="s">
        <v>932</v>
      </c>
      <c r="B1027" s="74">
        <v>1186</v>
      </c>
    </row>
    <row r="1028" spans="1:2" ht="15" customHeight="1">
      <c r="A1028" s="73" t="s">
        <v>933</v>
      </c>
      <c r="B1028" s="74">
        <v>3816</v>
      </c>
    </row>
    <row r="1029" spans="1:2" ht="15" customHeight="1">
      <c r="A1029" s="73" t="s">
        <v>934</v>
      </c>
      <c r="B1029" s="74">
        <v>94</v>
      </c>
    </row>
    <row r="1030" spans="1:2" ht="15" customHeight="1">
      <c r="A1030" s="73" t="s">
        <v>935</v>
      </c>
      <c r="B1030" s="74">
        <f>SUM(B1031:B1036)</f>
        <v>15</v>
      </c>
    </row>
    <row r="1031" spans="1:2" ht="15" customHeight="1">
      <c r="A1031" s="73" t="s">
        <v>153</v>
      </c>
      <c r="B1031" s="74">
        <v>0</v>
      </c>
    </row>
    <row r="1032" spans="1:2" ht="15" customHeight="1">
      <c r="A1032" s="73" t="s">
        <v>154</v>
      </c>
      <c r="B1032" s="74">
        <v>0</v>
      </c>
    </row>
    <row r="1033" spans="1:2" ht="15" customHeight="1">
      <c r="A1033" s="73" t="s">
        <v>155</v>
      </c>
      <c r="B1033" s="74">
        <v>0</v>
      </c>
    </row>
    <row r="1034" spans="1:2" ht="15" customHeight="1">
      <c r="A1034" s="73" t="s">
        <v>921</v>
      </c>
      <c r="B1034" s="74">
        <v>0</v>
      </c>
    </row>
    <row r="1035" spans="1:2" ht="15" customHeight="1">
      <c r="A1035" s="73" t="s">
        <v>936</v>
      </c>
      <c r="B1035" s="74">
        <v>0</v>
      </c>
    </row>
    <row r="1036" spans="1:2" ht="15" customHeight="1">
      <c r="A1036" s="73" t="s">
        <v>937</v>
      </c>
      <c r="B1036" s="74">
        <v>15</v>
      </c>
    </row>
    <row r="1037" spans="1:3" ht="15" customHeight="1">
      <c r="A1037" s="73" t="s">
        <v>938</v>
      </c>
      <c r="B1037" s="74">
        <v>0</v>
      </c>
      <c r="C1037" s="10">
        <f>B1037/16256*48687</f>
        <v>0</v>
      </c>
    </row>
    <row r="1038" spans="1:3" ht="15" customHeight="1">
      <c r="A1038" s="73" t="s">
        <v>939</v>
      </c>
      <c r="B1038" s="74">
        <v>0</v>
      </c>
      <c r="C1038" s="10">
        <f>B1038/16256*48687</f>
        <v>0</v>
      </c>
    </row>
    <row r="1039" spans="1:3" ht="15" customHeight="1">
      <c r="A1039" s="73" t="s">
        <v>940</v>
      </c>
      <c r="B1039" s="74">
        <v>0</v>
      </c>
      <c r="C1039" s="10">
        <f>B1039/16256*48687</f>
        <v>0</v>
      </c>
    </row>
    <row r="1040" spans="1:3" ht="15" customHeight="1">
      <c r="A1040" s="73" t="s">
        <v>941</v>
      </c>
      <c r="B1040" s="74">
        <v>0</v>
      </c>
      <c r="C1040" s="10">
        <f>B1040/16256*48687</f>
        <v>0</v>
      </c>
    </row>
    <row r="1041" spans="1:3" ht="15" customHeight="1">
      <c r="A1041" s="73" t="s">
        <v>942</v>
      </c>
      <c r="B1041" s="74">
        <v>0</v>
      </c>
      <c r="C1041" s="10">
        <f>B1041/16256*48687</f>
        <v>0</v>
      </c>
    </row>
    <row r="1042" spans="1:2" ht="15" customHeight="1">
      <c r="A1042" s="73" t="s">
        <v>943</v>
      </c>
      <c r="B1042" s="74">
        <f>SUM(B1043:B1044)</f>
        <v>2255</v>
      </c>
    </row>
    <row r="1043" spans="1:2" ht="15" customHeight="1">
      <c r="A1043" s="73" t="s">
        <v>944</v>
      </c>
      <c r="B1043" s="74">
        <v>2246</v>
      </c>
    </row>
    <row r="1044" spans="1:2" ht="15" customHeight="1">
      <c r="A1044" s="73" t="s">
        <v>945</v>
      </c>
      <c r="B1044" s="74">
        <v>9</v>
      </c>
    </row>
    <row r="1045" spans="1:2" ht="15" customHeight="1">
      <c r="A1045" s="73" t="s">
        <v>946</v>
      </c>
      <c r="B1045" s="74">
        <f>SUM(B1046,B1056,B1072,B1077,B1091,B1098,B1105)</f>
        <v>14601</v>
      </c>
    </row>
    <row r="1046" spans="1:5" ht="15" customHeight="1">
      <c r="A1046" s="73" t="s">
        <v>947</v>
      </c>
      <c r="B1046" s="74">
        <f>SUM(B1047:B1055)</f>
        <v>61</v>
      </c>
      <c r="D1046" s="71"/>
      <c r="E1046" s="71"/>
    </row>
    <row r="1047" spans="1:2" ht="15" customHeight="1">
      <c r="A1047" s="73" t="s">
        <v>153</v>
      </c>
      <c r="B1047" s="74">
        <v>0</v>
      </c>
    </row>
    <row r="1048" spans="1:2" ht="15" customHeight="1">
      <c r="A1048" s="73" t="s">
        <v>154</v>
      </c>
      <c r="B1048" s="74">
        <v>0</v>
      </c>
    </row>
    <row r="1049" spans="1:2" ht="15" customHeight="1">
      <c r="A1049" s="73" t="s">
        <v>155</v>
      </c>
      <c r="B1049" s="74">
        <v>0</v>
      </c>
    </row>
    <row r="1050" spans="1:2" ht="15" customHeight="1">
      <c r="A1050" s="73" t="s">
        <v>948</v>
      </c>
      <c r="B1050" s="74">
        <v>0</v>
      </c>
    </row>
    <row r="1051" spans="1:2" ht="15" customHeight="1">
      <c r="A1051" s="73" t="s">
        <v>949</v>
      </c>
      <c r="B1051" s="74">
        <v>0</v>
      </c>
    </row>
    <row r="1052" spans="1:2" ht="15" customHeight="1">
      <c r="A1052" s="73" t="s">
        <v>950</v>
      </c>
      <c r="B1052" s="74">
        <v>43</v>
      </c>
    </row>
    <row r="1053" spans="1:2" ht="15" customHeight="1">
      <c r="A1053" s="73" t="s">
        <v>951</v>
      </c>
      <c r="B1053" s="74">
        <v>0</v>
      </c>
    </row>
    <row r="1054" spans="1:2" ht="15" customHeight="1">
      <c r="A1054" s="73" t="s">
        <v>952</v>
      </c>
      <c r="B1054" s="74">
        <v>0</v>
      </c>
    </row>
    <row r="1055" spans="1:2" ht="15" customHeight="1">
      <c r="A1055" s="73" t="s">
        <v>953</v>
      </c>
      <c r="B1055" s="74">
        <v>18</v>
      </c>
    </row>
    <row r="1056" spans="1:2" ht="15" customHeight="1">
      <c r="A1056" s="73" t="s">
        <v>954</v>
      </c>
      <c r="B1056" s="74">
        <f>SUM(B1057:B1071)</f>
        <v>61</v>
      </c>
    </row>
    <row r="1057" spans="1:2" ht="15" customHeight="1">
      <c r="A1057" s="73" t="s">
        <v>153</v>
      </c>
      <c r="B1057" s="74">
        <v>0</v>
      </c>
    </row>
    <row r="1058" spans="1:2" ht="15" customHeight="1">
      <c r="A1058" s="73" t="s">
        <v>154</v>
      </c>
      <c r="B1058" s="74">
        <v>61</v>
      </c>
    </row>
    <row r="1059" spans="1:2" ht="15" customHeight="1">
      <c r="A1059" s="73" t="s">
        <v>155</v>
      </c>
      <c r="B1059" s="74">
        <v>0</v>
      </c>
    </row>
    <row r="1060" spans="1:2" ht="15" customHeight="1">
      <c r="A1060" s="73" t="s">
        <v>955</v>
      </c>
      <c r="B1060" s="74">
        <v>0</v>
      </c>
    </row>
    <row r="1061" spans="1:2" ht="15" customHeight="1">
      <c r="A1061" s="73" t="s">
        <v>956</v>
      </c>
      <c r="B1061" s="74">
        <v>0</v>
      </c>
    </row>
    <row r="1062" spans="1:3" ht="15" customHeight="1">
      <c r="A1062" s="73" t="s">
        <v>957</v>
      </c>
      <c r="B1062" s="74">
        <v>0</v>
      </c>
      <c r="C1062" s="10">
        <f aca="true" t="shared" si="9" ref="C1062:C1071">B1062/6494*14601</f>
        <v>0</v>
      </c>
    </row>
    <row r="1063" spans="1:3" ht="15" customHeight="1">
      <c r="A1063" s="73" t="s">
        <v>958</v>
      </c>
      <c r="B1063" s="74">
        <v>0</v>
      </c>
      <c r="C1063" s="10">
        <f t="shared" si="9"/>
        <v>0</v>
      </c>
    </row>
    <row r="1064" spans="1:3" ht="15" customHeight="1">
      <c r="A1064" s="73" t="s">
        <v>959</v>
      </c>
      <c r="B1064" s="74">
        <v>0</v>
      </c>
      <c r="C1064" s="10">
        <f t="shared" si="9"/>
        <v>0</v>
      </c>
    </row>
    <row r="1065" spans="1:3" ht="15" customHeight="1">
      <c r="A1065" s="73" t="s">
        <v>960</v>
      </c>
      <c r="B1065" s="74">
        <v>0</v>
      </c>
      <c r="C1065" s="10">
        <f t="shared" si="9"/>
        <v>0</v>
      </c>
    </row>
    <row r="1066" spans="1:3" ht="15" customHeight="1">
      <c r="A1066" s="73" t="s">
        <v>961</v>
      </c>
      <c r="B1066" s="74">
        <v>0</v>
      </c>
      <c r="C1066" s="10">
        <f t="shared" si="9"/>
        <v>0</v>
      </c>
    </row>
    <row r="1067" spans="1:3" ht="15" customHeight="1">
      <c r="A1067" s="73" t="s">
        <v>962</v>
      </c>
      <c r="B1067" s="74">
        <v>0</v>
      </c>
      <c r="C1067" s="10">
        <f t="shared" si="9"/>
        <v>0</v>
      </c>
    </row>
    <row r="1068" spans="1:3" ht="15" customHeight="1">
      <c r="A1068" s="73" t="s">
        <v>963</v>
      </c>
      <c r="B1068" s="74">
        <v>0</v>
      </c>
      <c r="C1068" s="10">
        <f t="shared" si="9"/>
        <v>0</v>
      </c>
    </row>
    <row r="1069" spans="1:3" ht="15" customHeight="1">
      <c r="A1069" s="73" t="s">
        <v>964</v>
      </c>
      <c r="B1069" s="74">
        <v>0</v>
      </c>
      <c r="C1069" s="10">
        <f t="shared" si="9"/>
        <v>0</v>
      </c>
    </row>
    <row r="1070" spans="1:3" ht="15" customHeight="1">
      <c r="A1070" s="73" t="s">
        <v>965</v>
      </c>
      <c r="B1070" s="74">
        <v>0</v>
      </c>
      <c r="C1070" s="10">
        <f t="shared" si="9"/>
        <v>0</v>
      </c>
    </row>
    <row r="1071" spans="1:3" ht="15" customHeight="1">
      <c r="A1071" s="73" t="s">
        <v>966</v>
      </c>
      <c r="B1071" s="74">
        <v>0</v>
      </c>
      <c r="C1071" s="10">
        <f t="shared" si="9"/>
        <v>0</v>
      </c>
    </row>
    <row r="1072" spans="1:2" ht="15" customHeight="1">
      <c r="A1072" s="73" t="s">
        <v>967</v>
      </c>
      <c r="B1072" s="74">
        <f>SUM(B1073:B1076)</f>
        <v>429</v>
      </c>
    </row>
    <row r="1073" spans="1:2" ht="15" customHeight="1">
      <c r="A1073" s="73" t="s">
        <v>153</v>
      </c>
      <c r="B1073" s="74">
        <v>429</v>
      </c>
    </row>
    <row r="1074" spans="1:2" ht="15" customHeight="1">
      <c r="A1074" s="73" t="s">
        <v>154</v>
      </c>
      <c r="B1074" s="74">
        <v>0</v>
      </c>
    </row>
    <row r="1075" spans="1:3" ht="15" customHeight="1">
      <c r="A1075" s="73" t="s">
        <v>155</v>
      </c>
      <c r="B1075" s="74">
        <v>0</v>
      </c>
      <c r="C1075" s="10">
        <f>B1075/6494*14601</f>
        <v>0</v>
      </c>
    </row>
    <row r="1076" spans="1:3" ht="15" customHeight="1">
      <c r="A1076" s="73" t="s">
        <v>968</v>
      </c>
      <c r="B1076" s="74">
        <v>0</v>
      </c>
      <c r="C1076" s="10">
        <f>B1076/6494*14601</f>
        <v>0</v>
      </c>
    </row>
    <row r="1077" spans="1:2" ht="15" customHeight="1">
      <c r="A1077" s="73" t="s">
        <v>969</v>
      </c>
      <c r="B1077" s="74">
        <f>SUM(B1078:B1090)</f>
        <v>3202</v>
      </c>
    </row>
    <row r="1078" spans="1:2" ht="15" customHeight="1">
      <c r="A1078" s="73" t="s">
        <v>153</v>
      </c>
      <c r="B1078" s="74">
        <v>2280</v>
      </c>
    </row>
    <row r="1079" spans="1:2" ht="15" customHeight="1">
      <c r="A1079" s="73" t="s">
        <v>154</v>
      </c>
      <c r="B1079" s="74">
        <v>0</v>
      </c>
    </row>
    <row r="1080" spans="1:2" ht="15" customHeight="1">
      <c r="A1080" s="73" t="s">
        <v>155</v>
      </c>
      <c r="B1080" s="74">
        <v>0</v>
      </c>
    </row>
    <row r="1081" spans="1:2" ht="15" customHeight="1">
      <c r="A1081" s="73" t="s">
        <v>970</v>
      </c>
      <c r="B1081" s="74">
        <v>0</v>
      </c>
    </row>
    <row r="1082" spans="1:2" ht="15" customHeight="1">
      <c r="A1082" s="73" t="s">
        <v>971</v>
      </c>
      <c r="B1082" s="74">
        <v>0</v>
      </c>
    </row>
    <row r="1083" spans="1:2" ht="15" customHeight="1">
      <c r="A1083" s="73" t="s">
        <v>972</v>
      </c>
      <c r="B1083" s="74">
        <v>0</v>
      </c>
    </row>
    <row r="1084" spans="1:2" ht="15" customHeight="1">
      <c r="A1084" s="73" t="s">
        <v>973</v>
      </c>
      <c r="B1084" s="74">
        <v>463</v>
      </c>
    </row>
    <row r="1085" spans="1:2" ht="15" customHeight="1">
      <c r="A1085" s="73" t="s">
        <v>974</v>
      </c>
      <c r="B1085" s="74">
        <v>0</v>
      </c>
    </row>
    <row r="1086" spans="1:2" ht="15" customHeight="1">
      <c r="A1086" s="73" t="s">
        <v>975</v>
      </c>
      <c r="B1086" s="74">
        <v>0</v>
      </c>
    </row>
    <row r="1087" spans="1:2" ht="15" customHeight="1">
      <c r="A1087" s="73" t="s">
        <v>976</v>
      </c>
      <c r="B1087" s="74">
        <v>0</v>
      </c>
    </row>
    <row r="1088" spans="1:2" ht="15" customHeight="1">
      <c r="A1088" s="73" t="s">
        <v>921</v>
      </c>
      <c r="B1088" s="74">
        <v>0</v>
      </c>
    </row>
    <row r="1089" spans="1:2" ht="15" customHeight="1">
      <c r="A1089" s="73" t="s">
        <v>977</v>
      </c>
      <c r="B1089" s="74">
        <v>0</v>
      </c>
    </row>
    <row r="1090" spans="1:2" ht="15" customHeight="1">
      <c r="A1090" s="73" t="s">
        <v>978</v>
      </c>
      <c r="B1090" s="74">
        <v>459</v>
      </c>
    </row>
    <row r="1091" spans="1:2" ht="15" customHeight="1">
      <c r="A1091" s="73" t="s">
        <v>979</v>
      </c>
      <c r="B1091" s="74">
        <f>SUM(B1092:B1097)</f>
        <v>2525</v>
      </c>
    </row>
    <row r="1092" spans="1:2" ht="15" customHeight="1">
      <c r="A1092" s="73" t="s">
        <v>153</v>
      </c>
      <c r="B1092" s="74">
        <v>1961</v>
      </c>
    </row>
    <row r="1093" spans="1:2" ht="15" customHeight="1">
      <c r="A1093" s="73" t="s">
        <v>154</v>
      </c>
      <c r="B1093" s="74">
        <v>0</v>
      </c>
    </row>
    <row r="1094" spans="1:2" ht="15" customHeight="1">
      <c r="A1094" s="73" t="s">
        <v>155</v>
      </c>
      <c r="B1094" s="74">
        <v>45</v>
      </c>
    </row>
    <row r="1095" spans="1:2" ht="15" customHeight="1">
      <c r="A1095" s="73" t="s">
        <v>980</v>
      </c>
      <c r="B1095" s="74">
        <v>0</v>
      </c>
    </row>
    <row r="1096" spans="1:2" ht="15" customHeight="1">
      <c r="A1096" s="73" t="s">
        <v>981</v>
      </c>
      <c r="B1096" s="74">
        <v>0</v>
      </c>
    </row>
    <row r="1097" spans="1:2" ht="15" customHeight="1">
      <c r="A1097" s="73" t="s">
        <v>982</v>
      </c>
      <c r="B1097" s="74">
        <v>519</v>
      </c>
    </row>
    <row r="1098" spans="1:2" ht="15" customHeight="1">
      <c r="A1098" s="73" t="s">
        <v>983</v>
      </c>
      <c r="B1098" s="74">
        <v>6475</v>
      </c>
    </row>
    <row r="1099" spans="1:2" ht="15" customHeight="1">
      <c r="A1099" s="73" t="s">
        <v>153</v>
      </c>
      <c r="B1099" s="74">
        <v>0</v>
      </c>
    </row>
    <row r="1100" spans="1:2" ht="15" customHeight="1">
      <c r="A1100" s="73" t="s">
        <v>154</v>
      </c>
      <c r="B1100" s="74">
        <v>0</v>
      </c>
    </row>
    <row r="1101" spans="1:2" ht="15" customHeight="1">
      <c r="A1101" s="73" t="s">
        <v>155</v>
      </c>
      <c r="B1101" s="74">
        <v>0</v>
      </c>
    </row>
    <row r="1102" spans="1:2" ht="15" customHeight="1">
      <c r="A1102" s="73" t="s">
        <v>984</v>
      </c>
      <c r="B1102" s="74">
        <v>0</v>
      </c>
    </row>
    <row r="1103" spans="1:2" ht="15" customHeight="1">
      <c r="A1103" s="73" t="s">
        <v>985</v>
      </c>
      <c r="B1103" s="74">
        <v>0</v>
      </c>
    </row>
    <row r="1104" spans="1:2" ht="15" customHeight="1">
      <c r="A1104" s="73" t="s">
        <v>986</v>
      </c>
      <c r="B1104" s="74">
        <v>6475</v>
      </c>
    </row>
    <row r="1105" spans="1:2" ht="15" customHeight="1">
      <c r="A1105" s="73" t="s">
        <v>987</v>
      </c>
      <c r="B1105" s="74">
        <v>1848</v>
      </c>
    </row>
    <row r="1106" spans="1:2" ht="15" customHeight="1">
      <c r="A1106" s="73" t="s">
        <v>988</v>
      </c>
      <c r="B1106" s="74">
        <v>0</v>
      </c>
    </row>
    <row r="1107" spans="1:2" ht="15" customHeight="1">
      <c r="A1107" s="73" t="s">
        <v>989</v>
      </c>
      <c r="B1107" s="74">
        <v>0</v>
      </c>
    </row>
    <row r="1108" spans="1:2" ht="15" customHeight="1">
      <c r="A1108" s="73" t="s">
        <v>990</v>
      </c>
      <c r="B1108" s="74">
        <v>0</v>
      </c>
    </row>
    <row r="1109" spans="1:2" ht="15" customHeight="1">
      <c r="A1109" s="73" t="s">
        <v>991</v>
      </c>
      <c r="B1109" s="74">
        <v>0</v>
      </c>
    </row>
    <row r="1110" spans="1:2" ht="15" customHeight="1">
      <c r="A1110" s="73" t="s">
        <v>992</v>
      </c>
      <c r="B1110" s="74">
        <v>1848</v>
      </c>
    </row>
    <row r="1111" spans="1:6" ht="15" customHeight="1">
      <c r="A1111" s="73" t="s">
        <v>993</v>
      </c>
      <c r="B1111" s="74">
        <f>SUM(B1112,B1122,B1128)</f>
        <v>4779</v>
      </c>
      <c r="E1111" s="71"/>
      <c r="F1111" s="71"/>
    </row>
    <row r="1112" spans="1:2" ht="15" customHeight="1">
      <c r="A1112" s="73" t="s">
        <v>994</v>
      </c>
      <c r="B1112" s="74">
        <f>SUM(B1113:B1121)</f>
        <v>2491</v>
      </c>
    </row>
    <row r="1113" spans="1:2" ht="15" customHeight="1">
      <c r="A1113" s="73" t="s">
        <v>153</v>
      </c>
      <c r="B1113" s="74">
        <v>1043</v>
      </c>
    </row>
    <row r="1114" spans="1:2" ht="15" customHeight="1">
      <c r="A1114" s="73" t="s">
        <v>154</v>
      </c>
      <c r="B1114" s="74">
        <v>41</v>
      </c>
    </row>
    <row r="1115" spans="1:2" ht="15" customHeight="1">
      <c r="A1115" s="73" t="s">
        <v>155</v>
      </c>
      <c r="B1115" s="74">
        <v>0</v>
      </c>
    </row>
    <row r="1116" spans="1:2" ht="15" customHeight="1">
      <c r="A1116" s="73" t="s">
        <v>995</v>
      </c>
      <c r="B1116" s="74">
        <v>0</v>
      </c>
    </row>
    <row r="1117" spans="1:2" ht="15" customHeight="1">
      <c r="A1117" s="73" t="s">
        <v>996</v>
      </c>
      <c r="B1117" s="74">
        <v>0</v>
      </c>
    </row>
    <row r="1118" spans="1:2" ht="15" customHeight="1">
      <c r="A1118" s="73" t="s">
        <v>997</v>
      </c>
      <c r="B1118" s="74">
        <v>0</v>
      </c>
    </row>
    <row r="1119" spans="1:2" ht="15" customHeight="1">
      <c r="A1119" s="73" t="s">
        <v>998</v>
      </c>
      <c r="B1119" s="74">
        <v>0</v>
      </c>
    </row>
    <row r="1120" spans="1:2" ht="15" customHeight="1">
      <c r="A1120" s="73" t="s">
        <v>162</v>
      </c>
      <c r="B1120" s="74">
        <v>0</v>
      </c>
    </row>
    <row r="1121" spans="1:2" ht="15" customHeight="1">
      <c r="A1121" s="73" t="s">
        <v>999</v>
      </c>
      <c r="B1121" s="74">
        <v>1407</v>
      </c>
    </row>
    <row r="1122" spans="1:2" ht="15" customHeight="1">
      <c r="A1122" s="73" t="s">
        <v>1000</v>
      </c>
      <c r="B1122" s="74">
        <v>2288</v>
      </c>
    </row>
    <row r="1123" spans="1:2" ht="15" customHeight="1">
      <c r="A1123" s="73" t="s">
        <v>153</v>
      </c>
      <c r="B1123" s="74">
        <v>0</v>
      </c>
    </row>
    <row r="1124" spans="1:2" ht="15" customHeight="1">
      <c r="A1124" s="73" t="s">
        <v>154</v>
      </c>
      <c r="B1124" s="74">
        <v>0</v>
      </c>
    </row>
    <row r="1125" spans="1:2" ht="15" customHeight="1">
      <c r="A1125" s="73" t="s">
        <v>155</v>
      </c>
      <c r="B1125" s="74">
        <v>0</v>
      </c>
    </row>
    <row r="1126" spans="1:2" ht="15" customHeight="1">
      <c r="A1126" s="73" t="s">
        <v>1001</v>
      </c>
      <c r="B1126" s="74">
        <v>0</v>
      </c>
    </row>
    <row r="1127" spans="1:2" ht="15" customHeight="1">
      <c r="A1127" s="73" t="s">
        <v>1002</v>
      </c>
      <c r="B1127" s="74">
        <v>2288</v>
      </c>
    </row>
    <row r="1128" spans="1:3" ht="15" customHeight="1">
      <c r="A1128" s="73" t="s">
        <v>1003</v>
      </c>
      <c r="B1128" s="74">
        <v>0</v>
      </c>
      <c r="C1128" s="10">
        <f>B1128/2333*4779</f>
        <v>0</v>
      </c>
    </row>
    <row r="1129" spans="1:3" ht="15" customHeight="1">
      <c r="A1129" s="73" t="s">
        <v>1004</v>
      </c>
      <c r="B1129" s="74">
        <v>0</v>
      </c>
      <c r="C1129" s="10">
        <f>B1129/2333*4779</f>
        <v>0</v>
      </c>
    </row>
    <row r="1130" spans="1:3" ht="15" customHeight="1">
      <c r="A1130" s="73" t="s">
        <v>1005</v>
      </c>
      <c r="B1130" s="74">
        <v>0</v>
      </c>
      <c r="C1130" s="10">
        <f>B1130/2333*4779</f>
        <v>0</v>
      </c>
    </row>
    <row r="1131" spans="1:2" ht="15" customHeight="1">
      <c r="A1131" s="73" t="s">
        <v>1006</v>
      </c>
      <c r="B1131" s="74">
        <f>SUM(B1132,B1139,B1149,B1155,B1158)</f>
        <v>150</v>
      </c>
    </row>
    <row r="1132" spans="1:2" ht="15" customHeight="1">
      <c r="A1132" s="73" t="s">
        <v>1007</v>
      </c>
      <c r="B1132" s="74">
        <v>25</v>
      </c>
    </row>
    <row r="1133" spans="1:2" ht="15" customHeight="1">
      <c r="A1133" s="73" t="s">
        <v>153</v>
      </c>
      <c r="B1133" s="74">
        <v>25</v>
      </c>
    </row>
    <row r="1134" spans="1:2" ht="15" customHeight="1">
      <c r="A1134" s="73" t="s">
        <v>154</v>
      </c>
      <c r="B1134" s="74">
        <v>0</v>
      </c>
    </row>
    <row r="1135" spans="1:3" ht="15" customHeight="1">
      <c r="A1135" s="73" t="s">
        <v>155</v>
      </c>
      <c r="B1135" s="74">
        <v>0</v>
      </c>
      <c r="C1135" s="10">
        <f>B1135/311*150</f>
        <v>0</v>
      </c>
    </row>
    <row r="1136" spans="1:3" ht="15" customHeight="1">
      <c r="A1136" s="73" t="s">
        <v>1008</v>
      </c>
      <c r="B1136" s="74">
        <v>0</v>
      </c>
      <c r="C1136" s="10">
        <f>B1136/311*150</f>
        <v>0</v>
      </c>
    </row>
    <row r="1137" spans="1:3" ht="15" customHeight="1">
      <c r="A1137" s="73" t="s">
        <v>162</v>
      </c>
      <c r="B1137" s="74">
        <v>0</v>
      </c>
      <c r="C1137" s="10">
        <f>B1137/311*150</f>
        <v>0</v>
      </c>
    </row>
    <row r="1138" spans="1:3" ht="15" customHeight="1">
      <c r="A1138" s="73" t="s">
        <v>1009</v>
      </c>
      <c r="B1138" s="74">
        <v>0</v>
      </c>
      <c r="C1138" s="10">
        <f>B1138/311*150</f>
        <v>0</v>
      </c>
    </row>
    <row r="1139" spans="1:6" ht="15" customHeight="1">
      <c r="A1139" s="73" t="s">
        <v>1010</v>
      </c>
      <c r="B1139" s="74">
        <v>8</v>
      </c>
      <c r="E1139" s="71"/>
      <c r="F1139" s="71"/>
    </row>
    <row r="1140" spans="1:2" ht="15" customHeight="1">
      <c r="A1140" s="73" t="s">
        <v>1011</v>
      </c>
      <c r="B1140" s="74">
        <v>0</v>
      </c>
    </row>
    <row r="1141" spans="1:2" ht="15" customHeight="1">
      <c r="A1141" s="73" t="s">
        <v>1012</v>
      </c>
      <c r="B1141" s="74">
        <v>0</v>
      </c>
    </row>
    <row r="1142" spans="1:2" ht="15" customHeight="1">
      <c r="A1142" s="73" t="s">
        <v>1013</v>
      </c>
      <c r="B1142" s="74">
        <v>0</v>
      </c>
    </row>
    <row r="1143" spans="1:2" ht="15" customHeight="1">
      <c r="A1143" s="73" t="s">
        <v>1014</v>
      </c>
      <c r="B1143" s="74">
        <v>0</v>
      </c>
    </row>
    <row r="1144" spans="1:2" ht="15" customHeight="1">
      <c r="A1144" s="73" t="s">
        <v>1015</v>
      </c>
      <c r="B1144" s="74">
        <v>0</v>
      </c>
    </row>
    <row r="1145" spans="1:2" ht="15" customHeight="1">
      <c r="A1145" s="73" t="s">
        <v>1016</v>
      </c>
      <c r="B1145" s="74">
        <v>0</v>
      </c>
    </row>
    <row r="1146" spans="1:2" ht="15" customHeight="1">
      <c r="A1146" s="73" t="s">
        <v>1017</v>
      </c>
      <c r="B1146" s="74">
        <v>0</v>
      </c>
    </row>
    <row r="1147" spans="1:2" ht="15" customHeight="1">
      <c r="A1147" s="73" t="s">
        <v>1018</v>
      </c>
      <c r="B1147" s="74">
        <v>0</v>
      </c>
    </row>
    <row r="1148" spans="1:2" ht="15" customHeight="1">
      <c r="A1148" s="73" t="s">
        <v>1019</v>
      </c>
      <c r="B1148" s="74">
        <v>8</v>
      </c>
    </row>
    <row r="1149" spans="1:2" ht="15" customHeight="1">
      <c r="A1149" s="73" t="s">
        <v>1020</v>
      </c>
      <c r="B1149" s="74">
        <v>45</v>
      </c>
    </row>
    <row r="1150" spans="1:2" ht="15" customHeight="1">
      <c r="A1150" s="73" t="s">
        <v>1021</v>
      </c>
      <c r="B1150" s="74">
        <v>0</v>
      </c>
    </row>
    <row r="1151" spans="1:2" ht="15" customHeight="1">
      <c r="A1151" s="73" t="s">
        <v>1022</v>
      </c>
      <c r="B1151" s="74">
        <v>0</v>
      </c>
    </row>
    <row r="1152" spans="1:2" ht="15" customHeight="1">
      <c r="A1152" s="73" t="s">
        <v>1023</v>
      </c>
      <c r="B1152" s="74">
        <v>0</v>
      </c>
    </row>
    <row r="1153" spans="1:2" ht="15" customHeight="1">
      <c r="A1153" s="73" t="s">
        <v>1024</v>
      </c>
      <c r="B1153" s="74">
        <v>0</v>
      </c>
    </row>
    <row r="1154" spans="1:2" ht="15" customHeight="1">
      <c r="A1154" s="73" t="s">
        <v>1025</v>
      </c>
      <c r="B1154" s="74">
        <v>45</v>
      </c>
    </row>
    <row r="1155" spans="1:3" ht="15" customHeight="1">
      <c r="A1155" s="73" t="s">
        <v>1026</v>
      </c>
      <c r="B1155" s="74">
        <v>0</v>
      </c>
      <c r="C1155" s="10">
        <f>B1155/311*150</f>
        <v>0</v>
      </c>
    </row>
    <row r="1156" spans="1:3" ht="15" customHeight="1">
      <c r="A1156" s="73" t="s">
        <v>1027</v>
      </c>
      <c r="B1156" s="74">
        <v>0</v>
      </c>
      <c r="C1156" s="10">
        <f>B1156/311*150</f>
        <v>0</v>
      </c>
    </row>
    <row r="1157" spans="1:3" ht="15" customHeight="1">
      <c r="A1157" s="73" t="s">
        <v>1028</v>
      </c>
      <c r="B1157" s="74">
        <v>0</v>
      </c>
      <c r="C1157" s="10">
        <f>B1157/311*150</f>
        <v>0</v>
      </c>
    </row>
    <row r="1158" spans="1:2" ht="15" customHeight="1">
      <c r="A1158" s="73" t="s">
        <v>1029</v>
      </c>
      <c r="B1158" s="74">
        <v>72</v>
      </c>
    </row>
    <row r="1159" spans="1:2" ht="15" customHeight="1">
      <c r="A1159" s="73" t="s">
        <v>1030</v>
      </c>
      <c r="B1159" s="74">
        <v>72</v>
      </c>
    </row>
    <row r="1160" spans="1:2" ht="15" customHeight="1">
      <c r="A1160" s="73" t="s">
        <v>1031</v>
      </c>
      <c r="B1160" s="74">
        <v>0</v>
      </c>
    </row>
    <row r="1161" spans="1:2" ht="15" customHeight="1">
      <c r="A1161" s="73" t="s">
        <v>1032</v>
      </c>
      <c r="B1161" s="74">
        <v>0</v>
      </c>
    </row>
    <row r="1162" spans="1:2" ht="15" customHeight="1">
      <c r="A1162" s="73" t="s">
        <v>1033</v>
      </c>
      <c r="B1162" s="74">
        <v>0</v>
      </c>
    </row>
    <row r="1163" spans="1:2" ht="15" customHeight="1">
      <c r="A1163" s="73" t="s">
        <v>1034</v>
      </c>
      <c r="B1163" s="74">
        <v>0</v>
      </c>
    </row>
    <row r="1164" spans="1:2" ht="15" customHeight="1">
      <c r="A1164" s="73" t="s">
        <v>1035</v>
      </c>
      <c r="B1164" s="74">
        <v>0</v>
      </c>
    </row>
    <row r="1165" spans="1:2" ht="15" customHeight="1">
      <c r="A1165" s="73" t="s">
        <v>1036</v>
      </c>
      <c r="B1165" s="74">
        <v>0</v>
      </c>
    </row>
    <row r="1166" spans="1:2" ht="15" customHeight="1">
      <c r="A1166" s="73" t="s">
        <v>789</v>
      </c>
      <c r="B1166" s="74">
        <v>0</v>
      </c>
    </row>
    <row r="1167" spans="1:2" ht="15" customHeight="1">
      <c r="A1167" s="73" t="s">
        <v>1037</v>
      </c>
      <c r="B1167" s="74">
        <v>0</v>
      </c>
    </row>
    <row r="1168" spans="1:2" ht="15" customHeight="1">
      <c r="A1168" s="73" t="s">
        <v>1038</v>
      </c>
      <c r="B1168" s="74">
        <v>0</v>
      </c>
    </row>
    <row r="1169" spans="1:2" ht="15" customHeight="1">
      <c r="A1169" s="73" t="s">
        <v>1039</v>
      </c>
      <c r="B1169" s="74">
        <v>0</v>
      </c>
    </row>
    <row r="1170" spans="1:2" ht="15" customHeight="1">
      <c r="A1170" s="73" t="s">
        <v>1040</v>
      </c>
      <c r="B1170" s="74">
        <f>SUM(B1171,B1209,B1218,B1233)</f>
        <v>10348</v>
      </c>
    </row>
    <row r="1171" spans="1:2" ht="15" customHeight="1">
      <c r="A1171" s="73" t="s">
        <v>1041</v>
      </c>
      <c r="B1171" s="74">
        <f>SUM(B1172:B1189)</f>
        <v>9315</v>
      </c>
    </row>
    <row r="1172" spans="1:6" ht="15" customHeight="1">
      <c r="A1172" s="73" t="s">
        <v>153</v>
      </c>
      <c r="B1172" s="74">
        <v>2812</v>
      </c>
      <c r="E1172" s="71"/>
      <c r="F1172" s="71"/>
    </row>
    <row r="1173" spans="1:2" ht="15" customHeight="1">
      <c r="A1173" s="73" t="s">
        <v>154</v>
      </c>
      <c r="B1173" s="74">
        <v>0</v>
      </c>
    </row>
    <row r="1174" spans="1:2" ht="15" customHeight="1">
      <c r="A1174" s="73" t="s">
        <v>155</v>
      </c>
      <c r="B1174" s="74">
        <v>0</v>
      </c>
    </row>
    <row r="1175" spans="1:2" ht="15" customHeight="1">
      <c r="A1175" s="73" t="s">
        <v>1042</v>
      </c>
      <c r="B1175" s="74">
        <v>210</v>
      </c>
    </row>
    <row r="1176" spans="1:2" ht="15" customHeight="1">
      <c r="A1176" s="73" t="s">
        <v>1043</v>
      </c>
      <c r="B1176" s="74">
        <v>38</v>
      </c>
    </row>
    <row r="1177" spans="1:2" ht="15" customHeight="1">
      <c r="A1177" s="73" t="s">
        <v>1044</v>
      </c>
      <c r="B1177" s="74">
        <v>2390</v>
      </c>
    </row>
    <row r="1178" spans="1:2" ht="15" customHeight="1">
      <c r="A1178" s="73" t="s">
        <v>1045</v>
      </c>
      <c r="B1178" s="74">
        <v>0</v>
      </c>
    </row>
    <row r="1179" spans="1:2" ht="15" customHeight="1">
      <c r="A1179" s="73" t="s">
        <v>1046</v>
      </c>
      <c r="B1179" s="74">
        <v>0</v>
      </c>
    </row>
    <row r="1180" spans="1:2" ht="15" customHeight="1">
      <c r="A1180" s="73" t="s">
        <v>1047</v>
      </c>
      <c r="B1180" s="74">
        <v>0</v>
      </c>
    </row>
    <row r="1181" spans="1:2" ht="15" customHeight="1">
      <c r="A1181" s="73" t="s">
        <v>1048</v>
      </c>
      <c r="B1181" s="74">
        <v>187</v>
      </c>
    </row>
    <row r="1182" spans="1:2" ht="15" customHeight="1">
      <c r="A1182" s="73" t="s">
        <v>1049</v>
      </c>
      <c r="B1182" s="74">
        <v>165</v>
      </c>
    </row>
    <row r="1183" spans="1:2" ht="15" customHeight="1">
      <c r="A1183" s="73" t="s">
        <v>1050</v>
      </c>
      <c r="B1183" s="74">
        <v>0</v>
      </c>
    </row>
    <row r="1184" spans="1:2" ht="15" customHeight="1">
      <c r="A1184" s="73" t="s">
        <v>1051</v>
      </c>
      <c r="B1184" s="74">
        <v>141</v>
      </c>
    </row>
    <row r="1185" spans="1:2" ht="15" customHeight="1">
      <c r="A1185" s="73" t="s">
        <v>1052</v>
      </c>
      <c r="B1185" s="74">
        <v>0</v>
      </c>
    </row>
    <row r="1186" spans="1:2" ht="15" customHeight="1">
      <c r="A1186" s="73" t="s">
        <v>1053</v>
      </c>
      <c r="B1186" s="74">
        <v>0</v>
      </c>
    </row>
    <row r="1187" spans="1:2" ht="15" customHeight="1">
      <c r="A1187" s="73" t="s">
        <v>1054</v>
      </c>
      <c r="B1187" s="74">
        <v>0</v>
      </c>
    </row>
    <row r="1188" spans="1:2" ht="15" customHeight="1">
      <c r="A1188" s="73" t="s">
        <v>162</v>
      </c>
      <c r="B1188" s="74">
        <v>602</v>
      </c>
    </row>
    <row r="1189" spans="1:2" ht="15" customHeight="1">
      <c r="A1189" s="73" t="s">
        <v>1055</v>
      </c>
      <c r="B1189" s="74">
        <v>2770</v>
      </c>
    </row>
    <row r="1190" spans="1:3" ht="15" customHeight="1">
      <c r="A1190" s="73" t="s">
        <v>1056</v>
      </c>
      <c r="B1190" s="74">
        <v>0</v>
      </c>
      <c r="C1190" s="10">
        <f aca="true" t="shared" si="10" ref="C1190:C1208">B1190/6910*10348</f>
        <v>0</v>
      </c>
    </row>
    <row r="1191" spans="1:3" ht="15" customHeight="1">
      <c r="A1191" s="73" t="s">
        <v>153</v>
      </c>
      <c r="B1191" s="74">
        <v>0</v>
      </c>
      <c r="C1191" s="10">
        <f t="shared" si="10"/>
        <v>0</v>
      </c>
    </row>
    <row r="1192" spans="1:3" ht="15" customHeight="1">
      <c r="A1192" s="73" t="s">
        <v>154</v>
      </c>
      <c r="B1192" s="74">
        <v>0</v>
      </c>
      <c r="C1192" s="10">
        <f t="shared" si="10"/>
        <v>0</v>
      </c>
    </row>
    <row r="1193" spans="1:3" ht="15" customHeight="1">
      <c r="A1193" s="73" t="s">
        <v>155</v>
      </c>
      <c r="B1193" s="74">
        <v>0</v>
      </c>
      <c r="C1193" s="10">
        <f t="shared" si="10"/>
        <v>0</v>
      </c>
    </row>
    <row r="1194" spans="1:3" ht="15" customHeight="1">
      <c r="A1194" s="73" t="s">
        <v>1057</v>
      </c>
      <c r="B1194" s="74">
        <v>0</v>
      </c>
      <c r="C1194" s="10">
        <f t="shared" si="10"/>
        <v>0</v>
      </c>
    </row>
    <row r="1195" spans="1:3" ht="15" customHeight="1">
      <c r="A1195" s="73" t="s">
        <v>1058</v>
      </c>
      <c r="B1195" s="74">
        <v>0</v>
      </c>
      <c r="C1195" s="10">
        <f t="shared" si="10"/>
        <v>0</v>
      </c>
    </row>
    <row r="1196" spans="1:3" ht="15" customHeight="1">
      <c r="A1196" s="73" t="s">
        <v>1059</v>
      </c>
      <c r="B1196" s="74">
        <v>0</v>
      </c>
      <c r="C1196" s="10">
        <f t="shared" si="10"/>
        <v>0</v>
      </c>
    </row>
    <row r="1197" spans="1:3" ht="15" customHeight="1">
      <c r="A1197" s="73" t="s">
        <v>1060</v>
      </c>
      <c r="B1197" s="74">
        <v>0</v>
      </c>
      <c r="C1197" s="10">
        <f t="shared" si="10"/>
        <v>0</v>
      </c>
    </row>
    <row r="1198" spans="1:3" ht="15" customHeight="1">
      <c r="A1198" s="73" t="s">
        <v>1061</v>
      </c>
      <c r="B1198" s="74">
        <v>0</v>
      </c>
      <c r="C1198" s="10">
        <f t="shared" si="10"/>
        <v>0</v>
      </c>
    </row>
    <row r="1199" spans="1:3" ht="15" customHeight="1">
      <c r="A1199" s="73" t="s">
        <v>1062</v>
      </c>
      <c r="B1199" s="74">
        <v>0</v>
      </c>
      <c r="C1199" s="10">
        <f t="shared" si="10"/>
        <v>0</v>
      </c>
    </row>
    <row r="1200" spans="1:3" ht="15" customHeight="1">
      <c r="A1200" s="73" t="s">
        <v>1063</v>
      </c>
      <c r="B1200" s="74">
        <v>0</v>
      </c>
      <c r="C1200" s="10">
        <f t="shared" si="10"/>
        <v>0</v>
      </c>
    </row>
    <row r="1201" spans="1:3" ht="15" customHeight="1">
      <c r="A1201" s="73" t="s">
        <v>1064</v>
      </c>
      <c r="B1201" s="74">
        <v>0</v>
      </c>
      <c r="C1201" s="10">
        <f t="shared" si="10"/>
        <v>0</v>
      </c>
    </row>
    <row r="1202" spans="1:3" ht="15" customHeight="1">
      <c r="A1202" s="73" t="s">
        <v>1065</v>
      </c>
      <c r="B1202" s="74">
        <v>0</v>
      </c>
      <c r="C1202" s="10">
        <f t="shared" si="10"/>
        <v>0</v>
      </c>
    </row>
    <row r="1203" spans="1:3" ht="15" customHeight="1">
      <c r="A1203" s="73" t="s">
        <v>1066</v>
      </c>
      <c r="B1203" s="74">
        <v>0</v>
      </c>
      <c r="C1203" s="10">
        <f t="shared" si="10"/>
        <v>0</v>
      </c>
    </row>
    <row r="1204" spans="1:3" ht="15" customHeight="1">
      <c r="A1204" s="73" t="s">
        <v>1067</v>
      </c>
      <c r="B1204" s="74">
        <v>0</v>
      </c>
      <c r="C1204" s="10">
        <f t="shared" si="10"/>
        <v>0</v>
      </c>
    </row>
    <row r="1205" spans="1:3" ht="15" customHeight="1">
      <c r="A1205" s="73" t="s">
        <v>1068</v>
      </c>
      <c r="B1205" s="74">
        <v>0</v>
      </c>
      <c r="C1205" s="10">
        <f t="shared" si="10"/>
        <v>0</v>
      </c>
    </row>
    <row r="1206" spans="1:3" ht="15" customHeight="1">
      <c r="A1206" s="73" t="s">
        <v>1069</v>
      </c>
      <c r="B1206" s="74">
        <v>0</v>
      </c>
      <c r="C1206" s="10">
        <f t="shared" si="10"/>
        <v>0</v>
      </c>
    </row>
    <row r="1207" spans="1:3" ht="15" customHeight="1">
      <c r="A1207" s="73" t="s">
        <v>162</v>
      </c>
      <c r="B1207" s="74">
        <v>0</v>
      </c>
      <c r="C1207" s="10">
        <f t="shared" si="10"/>
        <v>0</v>
      </c>
    </row>
    <row r="1208" spans="1:3" ht="15" customHeight="1">
      <c r="A1208" s="73" t="s">
        <v>1070</v>
      </c>
      <c r="B1208" s="74">
        <v>0</v>
      </c>
      <c r="C1208" s="10">
        <f t="shared" si="10"/>
        <v>0</v>
      </c>
    </row>
    <row r="1209" spans="1:2" ht="15" customHeight="1">
      <c r="A1209" s="73" t="s">
        <v>1071</v>
      </c>
      <c r="B1209" s="74">
        <v>8</v>
      </c>
    </row>
    <row r="1210" spans="1:2" ht="15" customHeight="1">
      <c r="A1210" s="73" t="s">
        <v>153</v>
      </c>
      <c r="B1210" s="74">
        <v>0</v>
      </c>
    </row>
    <row r="1211" spans="1:2" ht="15" customHeight="1">
      <c r="A1211" s="73" t="s">
        <v>154</v>
      </c>
      <c r="B1211" s="74">
        <v>0</v>
      </c>
    </row>
    <row r="1212" spans="1:2" ht="15" customHeight="1">
      <c r="A1212" s="73" t="s">
        <v>155</v>
      </c>
      <c r="B1212" s="74">
        <v>0</v>
      </c>
    </row>
    <row r="1213" spans="1:2" ht="15" customHeight="1">
      <c r="A1213" s="73" t="s">
        <v>1072</v>
      </c>
      <c r="B1213" s="74">
        <v>8</v>
      </c>
    </row>
    <row r="1214" spans="1:3" ht="15" customHeight="1">
      <c r="A1214" s="73" t="s">
        <v>1073</v>
      </c>
      <c r="B1214" s="74">
        <v>0</v>
      </c>
      <c r="C1214" s="10">
        <f>B1214/6910*10348</f>
        <v>0</v>
      </c>
    </row>
    <row r="1215" spans="1:3" ht="15" customHeight="1">
      <c r="A1215" s="73" t="s">
        <v>1074</v>
      </c>
      <c r="B1215" s="74">
        <v>0</v>
      </c>
      <c r="C1215" s="10">
        <f>B1215/6910*10348</f>
        <v>0</v>
      </c>
    </row>
    <row r="1216" spans="1:3" ht="15" customHeight="1">
      <c r="A1216" s="73" t="s">
        <v>162</v>
      </c>
      <c r="B1216" s="74">
        <v>0</v>
      </c>
      <c r="C1216" s="10">
        <f>B1216/6910*10348</f>
        <v>0</v>
      </c>
    </row>
    <row r="1217" spans="1:3" ht="15" customHeight="1">
      <c r="A1217" s="73" t="s">
        <v>1075</v>
      </c>
      <c r="B1217" s="74">
        <v>0</v>
      </c>
      <c r="C1217" s="10">
        <f>B1217/6910*10348</f>
        <v>0</v>
      </c>
    </row>
    <row r="1218" spans="1:2" ht="15" customHeight="1">
      <c r="A1218" s="73" t="s">
        <v>1076</v>
      </c>
      <c r="B1218" s="74">
        <f>SUM(B1219:B1232)</f>
        <v>753</v>
      </c>
    </row>
    <row r="1219" spans="1:2" ht="15" customHeight="1">
      <c r="A1219" s="73" t="s">
        <v>153</v>
      </c>
      <c r="B1219" s="74">
        <v>195</v>
      </c>
    </row>
    <row r="1220" spans="1:2" ht="15" customHeight="1">
      <c r="A1220" s="73" t="s">
        <v>154</v>
      </c>
      <c r="B1220" s="74">
        <v>0</v>
      </c>
    </row>
    <row r="1221" spans="1:2" ht="15" customHeight="1">
      <c r="A1221" s="73" t="s">
        <v>155</v>
      </c>
      <c r="B1221" s="74">
        <v>0</v>
      </c>
    </row>
    <row r="1222" spans="1:2" ht="15" customHeight="1">
      <c r="A1222" s="73" t="s">
        <v>1077</v>
      </c>
      <c r="B1222" s="74">
        <v>0</v>
      </c>
    </row>
    <row r="1223" spans="1:2" ht="15" customHeight="1">
      <c r="A1223" s="73" t="s">
        <v>1078</v>
      </c>
      <c r="B1223" s="74">
        <v>0</v>
      </c>
    </row>
    <row r="1224" spans="1:2" ht="15" customHeight="1">
      <c r="A1224" s="73" t="s">
        <v>1079</v>
      </c>
      <c r="B1224" s="74">
        <v>0</v>
      </c>
    </row>
    <row r="1225" spans="1:2" ht="15" customHeight="1">
      <c r="A1225" s="73" t="s">
        <v>1080</v>
      </c>
      <c r="B1225" s="74">
        <v>0</v>
      </c>
    </row>
    <row r="1226" spans="1:2" ht="15" customHeight="1">
      <c r="A1226" s="73" t="s">
        <v>1081</v>
      </c>
      <c r="B1226" s="74">
        <v>0</v>
      </c>
    </row>
    <row r="1227" spans="1:2" ht="15" customHeight="1">
      <c r="A1227" s="73" t="s">
        <v>1082</v>
      </c>
      <c r="B1227" s="74">
        <v>300</v>
      </c>
    </row>
    <row r="1228" spans="1:2" ht="15" customHeight="1">
      <c r="A1228" s="73" t="s">
        <v>1083</v>
      </c>
      <c r="B1228" s="74">
        <v>0</v>
      </c>
    </row>
    <row r="1229" spans="1:2" ht="15" customHeight="1">
      <c r="A1229" s="73" t="s">
        <v>1084</v>
      </c>
      <c r="B1229" s="74">
        <v>0</v>
      </c>
    </row>
    <row r="1230" spans="1:2" ht="15" customHeight="1">
      <c r="A1230" s="73" t="s">
        <v>1085</v>
      </c>
      <c r="B1230" s="74">
        <v>0</v>
      </c>
    </row>
    <row r="1231" spans="1:2" ht="15" customHeight="1">
      <c r="A1231" s="73" t="s">
        <v>1086</v>
      </c>
      <c r="B1231" s="74">
        <v>0</v>
      </c>
    </row>
    <row r="1232" spans="1:2" ht="15" customHeight="1">
      <c r="A1232" s="73" t="s">
        <v>1087</v>
      </c>
      <c r="B1232" s="74">
        <v>258</v>
      </c>
    </row>
    <row r="1233" spans="1:2" ht="15" customHeight="1">
      <c r="A1233" s="73" t="s">
        <v>1088</v>
      </c>
      <c r="B1233" s="74">
        <v>272</v>
      </c>
    </row>
    <row r="1234" spans="1:2" ht="15" customHeight="1">
      <c r="A1234" s="73" t="s">
        <v>1089</v>
      </c>
      <c r="B1234" s="74">
        <v>272</v>
      </c>
    </row>
    <row r="1235" spans="1:2" ht="15" customHeight="1">
      <c r="A1235" s="73" t="s">
        <v>1090</v>
      </c>
      <c r="B1235" s="74">
        <f>SUM(B1236,B1245,B1249)</f>
        <v>24860</v>
      </c>
    </row>
    <row r="1236" spans="1:2" ht="15" customHeight="1">
      <c r="A1236" s="73" t="s">
        <v>1091</v>
      </c>
      <c r="B1236" s="74">
        <f>SUM(B1237:B1244)</f>
        <v>12743</v>
      </c>
    </row>
    <row r="1237" spans="1:6" ht="15" customHeight="1">
      <c r="A1237" s="73" t="s">
        <v>1092</v>
      </c>
      <c r="B1237" s="74">
        <v>0</v>
      </c>
      <c r="E1237" s="71"/>
      <c r="F1237" s="71"/>
    </row>
    <row r="1238" spans="1:2" ht="15" customHeight="1">
      <c r="A1238" s="73" t="s">
        <v>1093</v>
      </c>
      <c r="B1238" s="74">
        <v>0</v>
      </c>
    </row>
    <row r="1239" spans="1:2" ht="15" customHeight="1">
      <c r="A1239" s="73" t="s">
        <v>1094</v>
      </c>
      <c r="B1239" s="74">
        <v>0</v>
      </c>
    </row>
    <row r="1240" spans="1:2" ht="15" customHeight="1">
      <c r="A1240" s="73" t="s">
        <v>1095</v>
      </c>
      <c r="B1240" s="74">
        <v>0</v>
      </c>
    </row>
    <row r="1241" spans="1:2" ht="15" customHeight="1">
      <c r="A1241" s="73" t="s">
        <v>1096</v>
      </c>
      <c r="B1241" s="74">
        <v>0</v>
      </c>
    </row>
    <row r="1242" spans="1:2" ht="15" customHeight="1">
      <c r="A1242" s="73" t="s">
        <v>1097</v>
      </c>
      <c r="B1242" s="74">
        <v>0</v>
      </c>
    </row>
    <row r="1243" spans="1:2" ht="15" customHeight="1">
      <c r="A1243" s="73" t="s">
        <v>1098</v>
      </c>
      <c r="B1243" s="74">
        <v>1091</v>
      </c>
    </row>
    <row r="1244" spans="1:2" ht="15" customHeight="1">
      <c r="A1244" s="73" t="s">
        <v>1099</v>
      </c>
      <c r="B1244" s="74">
        <v>11652</v>
      </c>
    </row>
    <row r="1245" spans="1:2" ht="15" customHeight="1">
      <c r="A1245" s="73" t="s">
        <v>1100</v>
      </c>
      <c r="B1245" s="74">
        <f>SUM(B1246:B1248)</f>
        <v>7384</v>
      </c>
    </row>
    <row r="1246" spans="1:2" ht="15" customHeight="1">
      <c r="A1246" s="73" t="s">
        <v>1101</v>
      </c>
      <c r="B1246" s="74">
        <v>7369</v>
      </c>
    </row>
    <row r="1247" spans="1:2" ht="15" customHeight="1">
      <c r="A1247" s="73" t="s">
        <v>1102</v>
      </c>
      <c r="B1247" s="74">
        <v>15</v>
      </c>
    </row>
    <row r="1248" spans="1:2" ht="15" customHeight="1">
      <c r="A1248" s="73" t="s">
        <v>1103</v>
      </c>
      <c r="B1248" s="74">
        <v>0</v>
      </c>
    </row>
    <row r="1249" spans="1:2" ht="15" customHeight="1">
      <c r="A1249" s="73" t="s">
        <v>1104</v>
      </c>
      <c r="B1249" s="74">
        <v>4733</v>
      </c>
    </row>
    <row r="1250" spans="1:2" ht="15" customHeight="1">
      <c r="A1250" s="73" t="s">
        <v>1105</v>
      </c>
      <c r="B1250" s="74">
        <v>0</v>
      </c>
    </row>
    <row r="1251" spans="1:2" ht="15" customHeight="1">
      <c r="A1251" s="73" t="s">
        <v>1106</v>
      </c>
      <c r="B1251" s="74">
        <v>4733</v>
      </c>
    </row>
    <row r="1252" spans="1:2" ht="15" customHeight="1">
      <c r="A1252" s="73" t="s">
        <v>1107</v>
      </c>
      <c r="B1252" s="74">
        <v>0</v>
      </c>
    </row>
    <row r="1253" spans="1:2" ht="15" customHeight="1">
      <c r="A1253" s="73" t="s">
        <v>1108</v>
      </c>
      <c r="B1253" s="74">
        <f>SUM(B1254,B1288)</f>
        <v>2766</v>
      </c>
    </row>
    <row r="1254" spans="1:6" ht="15" customHeight="1">
      <c r="A1254" s="73" t="s">
        <v>1109</v>
      </c>
      <c r="B1254" s="74">
        <f>SUM(B1255:B1268)</f>
        <v>2693</v>
      </c>
      <c r="E1254" s="71"/>
      <c r="F1254" s="71"/>
    </row>
    <row r="1255" spans="1:2" ht="15" customHeight="1">
      <c r="A1255" s="73" t="s">
        <v>153</v>
      </c>
      <c r="B1255" s="74">
        <v>795</v>
      </c>
    </row>
    <row r="1256" spans="1:2" ht="15" customHeight="1">
      <c r="A1256" s="73" t="s">
        <v>154</v>
      </c>
      <c r="B1256" s="74">
        <v>253</v>
      </c>
    </row>
    <row r="1257" spans="1:2" ht="15" customHeight="1">
      <c r="A1257" s="73" t="s">
        <v>155</v>
      </c>
      <c r="B1257" s="74">
        <v>0</v>
      </c>
    </row>
    <row r="1258" spans="1:2" ht="15" customHeight="1">
      <c r="A1258" s="73" t="s">
        <v>1110</v>
      </c>
      <c r="B1258" s="74">
        <v>0</v>
      </c>
    </row>
    <row r="1259" spans="1:2" ht="15" customHeight="1">
      <c r="A1259" s="73" t="s">
        <v>1111</v>
      </c>
      <c r="B1259" s="74">
        <v>0</v>
      </c>
    </row>
    <row r="1260" spans="1:2" ht="15" customHeight="1">
      <c r="A1260" s="73" t="s">
        <v>1112</v>
      </c>
      <c r="B1260" s="74">
        <v>0</v>
      </c>
    </row>
    <row r="1261" spans="1:2" ht="15" customHeight="1">
      <c r="A1261" s="73" t="s">
        <v>1113</v>
      </c>
      <c r="B1261" s="74">
        <v>0</v>
      </c>
    </row>
    <row r="1262" spans="1:2" ht="15" customHeight="1">
      <c r="A1262" s="73" t="s">
        <v>1114</v>
      </c>
      <c r="B1262" s="74">
        <v>0</v>
      </c>
    </row>
    <row r="1263" spans="1:2" ht="15" customHeight="1">
      <c r="A1263" s="73" t="s">
        <v>1115</v>
      </c>
      <c r="B1263" s="74">
        <v>0</v>
      </c>
    </row>
    <row r="1264" spans="1:2" ht="15" customHeight="1">
      <c r="A1264" s="73" t="s">
        <v>1116</v>
      </c>
      <c r="B1264" s="74">
        <v>0</v>
      </c>
    </row>
    <row r="1265" spans="1:2" ht="15" customHeight="1">
      <c r="A1265" s="73" t="s">
        <v>1117</v>
      </c>
      <c r="B1265" s="74">
        <v>449</v>
      </c>
    </row>
    <row r="1266" spans="1:2" ht="15" customHeight="1">
      <c r="A1266" s="73" t="s">
        <v>1118</v>
      </c>
      <c r="B1266" s="74">
        <v>0</v>
      </c>
    </row>
    <row r="1267" spans="1:2" ht="15" customHeight="1">
      <c r="A1267" s="73" t="s">
        <v>162</v>
      </c>
      <c r="B1267" s="74">
        <v>391</v>
      </c>
    </row>
    <row r="1268" spans="1:2" ht="15" customHeight="1">
      <c r="A1268" s="73" t="s">
        <v>1119</v>
      </c>
      <c r="B1268" s="74">
        <v>805</v>
      </c>
    </row>
    <row r="1269" spans="1:3" ht="15" customHeight="1">
      <c r="A1269" s="73" t="s">
        <v>1120</v>
      </c>
      <c r="B1269" s="74">
        <v>0</v>
      </c>
      <c r="C1269" s="10">
        <f aca="true" t="shared" si="11" ref="C1269:C1286">B1269/1281*2766</f>
        <v>0</v>
      </c>
    </row>
    <row r="1270" spans="1:3" ht="15" customHeight="1">
      <c r="A1270" s="73" t="s">
        <v>153</v>
      </c>
      <c r="B1270" s="74">
        <v>0</v>
      </c>
      <c r="C1270" s="10">
        <f t="shared" si="11"/>
        <v>0</v>
      </c>
    </row>
    <row r="1271" spans="1:3" ht="15" customHeight="1">
      <c r="A1271" s="73" t="s">
        <v>154</v>
      </c>
      <c r="B1271" s="74">
        <v>0</v>
      </c>
      <c r="C1271" s="10">
        <f t="shared" si="11"/>
        <v>0</v>
      </c>
    </row>
    <row r="1272" spans="1:3" ht="15" customHeight="1">
      <c r="A1272" s="73" t="s">
        <v>155</v>
      </c>
      <c r="B1272" s="74">
        <v>0</v>
      </c>
      <c r="C1272" s="10">
        <f t="shared" si="11"/>
        <v>0</v>
      </c>
    </row>
    <row r="1273" spans="1:3" ht="15" customHeight="1">
      <c r="A1273" s="73" t="s">
        <v>1121</v>
      </c>
      <c r="B1273" s="74">
        <v>0</v>
      </c>
      <c r="C1273" s="10">
        <f t="shared" si="11"/>
        <v>0</v>
      </c>
    </row>
    <row r="1274" spans="1:3" ht="15" customHeight="1">
      <c r="A1274" s="73" t="s">
        <v>1122</v>
      </c>
      <c r="B1274" s="74">
        <v>0</v>
      </c>
      <c r="C1274" s="10">
        <f t="shared" si="11"/>
        <v>0</v>
      </c>
    </row>
    <row r="1275" spans="1:3" ht="15" customHeight="1">
      <c r="A1275" s="73" t="s">
        <v>1123</v>
      </c>
      <c r="B1275" s="74">
        <v>0</v>
      </c>
      <c r="C1275" s="10">
        <f t="shared" si="11"/>
        <v>0</v>
      </c>
    </row>
    <row r="1276" spans="1:3" ht="15" customHeight="1">
      <c r="A1276" s="73" t="s">
        <v>1124</v>
      </c>
      <c r="B1276" s="74">
        <v>0</v>
      </c>
      <c r="C1276" s="10">
        <f t="shared" si="11"/>
        <v>0</v>
      </c>
    </row>
    <row r="1277" spans="1:3" ht="15" customHeight="1">
      <c r="A1277" s="73" t="s">
        <v>1125</v>
      </c>
      <c r="B1277" s="74">
        <v>0</v>
      </c>
      <c r="C1277" s="10">
        <f t="shared" si="11"/>
        <v>0</v>
      </c>
    </row>
    <row r="1278" spans="1:3" ht="15" customHeight="1">
      <c r="A1278" s="73" t="s">
        <v>1126</v>
      </c>
      <c r="B1278" s="74">
        <v>0</v>
      </c>
      <c r="C1278" s="10">
        <f t="shared" si="11"/>
        <v>0</v>
      </c>
    </row>
    <row r="1279" spans="1:3" ht="15" customHeight="1">
      <c r="A1279" s="73" t="s">
        <v>1127</v>
      </c>
      <c r="B1279" s="74">
        <v>0</v>
      </c>
      <c r="C1279" s="10">
        <f t="shared" si="11"/>
        <v>0</v>
      </c>
    </row>
    <row r="1280" spans="1:3" ht="15" customHeight="1">
      <c r="A1280" s="73" t="s">
        <v>1128</v>
      </c>
      <c r="B1280" s="74">
        <v>0</v>
      </c>
      <c r="C1280" s="10">
        <f t="shared" si="11"/>
        <v>0</v>
      </c>
    </row>
    <row r="1281" spans="1:3" ht="15" customHeight="1">
      <c r="A1281" s="73" t="s">
        <v>162</v>
      </c>
      <c r="B1281" s="74">
        <v>0</v>
      </c>
      <c r="C1281" s="10">
        <f t="shared" si="11"/>
        <v>0</v>
      </c>
    </row>
    <row r="1282" spans="1:3" ht="15" customHeight="1">
      <c r="A1282" s="73" t="s">
        <v>1129</v>
      </c>
      <c r="B1282" s="74">
        <v>0</v>
      </c>
      <c r="C1282" s="10">
        <f t="shared" si="11"/>
        <v>0</v>
      </c>
    </row>
    <row r="1283" spans="1:3" ht="15" customHeight="1">
      <c r="A1283" s="73" t="s">
        <v>1130</v>
      </c>
      <c r="B1283" s="74">
        <v>0</v>
      </c>
      <c r="C1283" s="10">
        <f t="shared" si="11"/>
        <v>0</v>
      </c>
    </row>
    <row r="1284" spans="1:3" ht="15" customHeight="1">
      <c r="A1284" s="73" t="s">
        <v>1131</v>
      </c>
      <c r="B1284" s="74">
        <v>0</v>
      </c>
      <c r="C1284" s="10">
        <f t="shared" si="11"/>
        <v>0</v>
      </c>
    </row>
    <row r="1285" spans="1:3" ht="15" customHeight="1">
      <c r="A1285" s="73" t="s">
        <v>1132</v>
      </c>
      <c r="B1285" s="74">
        <v>0</v>
      </c>
      <c r="C1285" s="10">
        <f t="shared" si="11"/>
        <v>0</v>
      </c>
    </row>
    <row r="1286" spans="1:3" ht="15" customHeight="1">
      <c r="A1286" s="73" t="s">
        <v>1133</v>
      </c>
      <c r="B1286" s="74">
        <v>0</v>
      </c>
      <c r="C1286" s="10">
        <f t="shared" si="11"/>
        <v>0</v>
      </c>
    </row>
    <row r="1287" spans="1:3" ht="15" customHeight="1">
      <c r="A1287" s="73" t="s">
        <v>1134</v>
      </c>
      <c r="B1287" s="74">
        <v>0</v>
      </c>
      <c r="C1287" s="10">
        <f aca="true" t="shared" si="12" ref="C1287:C1305">B1287/1281*2766</f>
        <v>0</v>
      </c>
    </row>
    <row r="1288" spans="1:2" ht="15" customHeight="1">
      <c r="A1288" s="73" t="s">
        <v>1135</v>
      </c>
      <c r="B1288" s="74">
        <v>73</v>
      </c>
    </row>
    <row r="1289" spans="1:2" ht="15" customHeight="1">
      <c r="A1289" s="73" t="s">
        <v>1136</v>
      </c>
      <c r="B1289" s="74">
        <v>0</v>
      </c>
    </row>
    <row r="1290" spans="1:2" ht="15" customHeight="1">
      <c r="A1290" s="73" t="s">
        <v>1137</v>
      </c>
      <c r="B1290" s="74">
        <v>0</v>
      </c>
    </row>
    <row r="1291" spans="1:2" ht="15" customHeight="1">
      <c r="A1291" s="73" t="s">
        <v>1138</v>
      </c>
      <c r="B1291" s="74">
        <v>0</v>
      </c>
    </row>
    <row r="1292" spans="1:2" ht="15" customHeight="1">
      <c r="A1292" s="73" t="s">
        <v>1139</v>
      </c>
      <c r="B1292" s="74">
        <v>0</v>
      </c>
    </row>
    <row r="1293" spans="1:2" ht="15" customHeight="1">
      <c r="A1293" s="73" t="s">
        <v>1140</v>
      </c>
      <c r="B1293" s="74">
        <v>73</v>
      </c>
    </row>
    <row r="1294" spans="1:2" ht="15" customHeight="1">
      <c r="A1294" s="73" t="s">
        <v>1141</v>
      </c>
      <c r="B1294" s="74">
        <v>0</v>
      </c>
    </row>
    <row r="1295" spans="1:3" ht="15" customHeight="1">
      <c r="A1295" s="73" t="s">
        <v>1142</v>
      </c>
      <c r="B1295" s="74">
        <v>0</v>
      </c>
      <c r="C1295" s="10">
        <f t="shared" si="12"/>
        <v>0</v>
      </c>
    </row>
    <row r="1296" spans="1:3" ht="15" customHeight="1">
      <c r="A1296" s="73" t="s">
        <v>1143</v>
      </c>
      <c r="B1296" s="74">
        <v>0</v>
      </c>
      <c r="C1296" s="10">
        <f t="shared" si="12"/>
        <v>0</v>
      </c>
    </row>
    <row r="1297" spans="1:3" ht="15" customHeight="1">
      <c r="A1297" s="73" t="s">
        <v>1144</v>
      </c>
      <c r="B1297" s="74">
        <v>0</v>
      </c>
      <c r="C1297" s="10">
        <f t="shared" si="12"/>
        <v>0</v>
      </c>
    </row>
    <row r="1298" spans="1:3" ht="15" customHeight="1">
      <c r="A1298" s="73" t="s">
        <v>1145</v>
      </c>
      <c r="B1298" s="74">
        <v>0</v>
      </c>
      <c r="C1298" s="10">
        <f t="shared" si="12"/>
        <v>0</v>
      </c>
    </row>
    <row r="1299" spans="1:3" ht="15" customHeight="1">
      <c r="A1299" s="73" t="s">
        <v>1146</v>
      </c>
      <c r="B1299" s="74">
        <v>0</v>
      </c>
      <c r="C1299" s="10">
        <f t="shared" si="12"/>
        <v>0</v>
      </c>
    </row>
    <row r="1300" spans="1:3" ht="15" customHeight="1">
      <c r="A1300" s="73" t="s">
        <v>1147</v>
      </c>
      <c r="B1300" s="74">
        <v>0</v>
      </c>
      <c r="C1300" s="10">
        <f t="shared" si="12"/>
        <v>0</v>
      </c>
    </row>
    <row r="1301" spans="1:3" ht="15" customHeight="1">
      <c r="A1301" s="73" t="s">
        <v>1148</v>
      </c>
      <c r="B1301" s="74">
        <v>0</v>
      </c>
      <c r="C1301" s="10">
        <f t="shared" si="12"/>
        <v>0</v>
      </c>
    </row>
    <row r="1302" spans="1:3" ht="15" customHeight="1">
      <c r="A1302" s="73" t="s">
        <v>1149</v>
      </c>
      <c r="B1302" s="74">
        <v>0</v>
      </c>
      <c r="C1302" s="10">
        <f t="shared" si="12"/>
        <v>0</v>
      </c>
    </row>
    <row r="1303" spans="1:3" ht="15" customHeight="1">
      <c r="A1303" s="73" t="s">
        <v>1150</v>
      </c>
      <c r="B1303" s="74">
        <v>0</v>
      </c>
      <c r="C1303" s="10">
        <f t="shared" si="12"/>
        <v>0</v>
      </c>
    </row>
    <row r="1304" spans="1:3" ht="15" customHeight="1">
      <c r="A1304" s="73" t="s">
        <v>1151</v>
      </c>
      <c r="B1304" s="74">
        <v>0</v>
      </c>
      <c r="C1304" s="10">
        <f t="shared" si="12"/>
        <v>0</v>
      </c>
    </row>
    <row r="1305" spans="1:3" ht="15" customHeight="1">
      <c r="A1305" s="73" t="s">
        <v>1152</v>
      </c>
      <c r="B1305" s="74">
        <v>0</v>
      </c>
      <c r="C1305" s="10">
        <f t="shared" si="12"/>
        <v>0</v>
      </c>
    </row>
    <row r="1306" spans="1:2" ht="15" customHeight="1">
      <c r="A1306" s="73" t="s">
        <v>1153</v>
      </c>
      <c r="B1306" s="74">
        <f>SUM(B1307,B1319,B1331,B1339,B1352,B1356,B1362)</f>
        <v>5041</v>
      </c>
    </row>
    <row r="1307" spans="1:6" ht="15" customHeight="1">
      <c r="A1307" s="73" t="s">
        <v>1154</v>
      </c>
      <c r="B1307" s="74">
        <f>SUM(B1308:B1318)</f>
        <v>1344</v>
      </c>
      <c r="E1307" s="71"/>
      <c r="F1307" s="71"/>
    </row>
    <row r="1308" spans="1:2" ht="15" customHeight="1">
      <c r="A1308" s="73" t="s">
        <v>153</v>
      </c>
      <c r="B1308" s="74">
        <v>982</v>
      </c>
    </row>
    <row r="1309" spans="1:2" ht="15" customHeight="1">
      <c r="A1309" s="73" t="s">
        <v>154</v>
      </c>
      <c r="B1309" s="74">
        <v>115</v>
      </c>
    </row>
    <row r="1310" spans="1:2" ht="15" customHeight="1">
      <c r="A1310" s="73" t="s">
        <v>155</v>
      </c>
      <c r="B1310" s="74">
        <v>0</v>
      </c>
    </row>
    <row r="1311" spans="1:2" ht="15" customHeight="1">
      <c r="A1311" s="73" t="s">
        <v>1155</v>
      </c>
      <c r="B1311" s="74">
        <v>0</v>
      </c>
    </row>
    <row r="1312" spans="1:2" ht="15" customHeight="1">
      <c r="A1312" s="73" t="s">
        <v>1156</v>
      </c>
      <c r="B1312" s="74">
        <v>0</v>
      </c>
    </row>
    <row r="1313" spans="1:2" ht="15" customHeight="1">
      <c r="A1313" s="73" t="s">
        <v>1157</v>
      </c>
      <c r="B1313" s="74">
        <v>0</v>
      </c>
    </row>
    <row r="1314" spans="1:2" ht="15" customHeight="1">
      <c r="A1314" s="73" t="s">
        <v>1158</v>
      </c>
      <c r="B1314" s="74">
        <v>0</v>
      </c>
    </row>
    <row r="1315" spans="1:2" ht="15" customHeight="1">
      <c r="A1315" s="73" t="s">
        <v>1159</v>
      </c>
      <c r="B1315" s="74">
        <v>0</v>
      </c>
    </row>
    <row r="1316" spans="1:2" ht="15" customHeight="1">
      <c r="A1316" s="73" t="s">
        <v>1160</v>
      </c>
      <c r="B1316" s="74">
        <v>0</v>
      </c>
    </row>
    <row r="1317" spans="1:2" ht="15" customHeight="1">
      <c r="A1317" s="73" t="s">
        <v>162</v>
      </c>
      <c r="B1317" s="74">
        <v>0</v>
      </c>
    </row>
    <row r="1318" spans="1:2" ht="15" customHeight="1">
      <c r="A1318" s="73" t="s">
        <v>1161</v>
      </c>
      <c r="B1318" s="74">
        <v>247</v>
      </c>
    </row>
    <row r="1319" spans="1:2" ht="15" customHeight="1">
      <c r="A1319" s="73" t="s">
        <v>1162</v>
      </c>
      <c r="B1319" s="74">
        <f>SUM(B1320:B1324)</f>
        <v>2147</v>
      </c>
    </row>
    <row r="1320" spans="1:2" ht="15" customHeight="1">
      <c r="A1320" s="73" t="s">
        <v>153</v>
      </c>
      <c r="B1320" s="74">
        <v>0</v>
      </c>
    </row>
    <row r="1321" spans="1:2" ht="15" customHeight="1">
      <c r="A1321" s="73" t="s">
        <v>154</v>
      </c>
      <c r="B1321" s="74">
        <v>0</v>
      </c>
    </row>
    <row r="1322" spans="1:2" ht="15" customHeight="1">
      <c r="A1322" s="73" t="s">
        <v>155</v>
      </c>
      <c r="B1322" s="74">
        <v>0</v>
      </c>
    </row>
    <row r="1323" spans="1:2" ht="15" customHeight="1">
      <c r="A1323" s="73" t="s">
        <v>1163</v>
      </c>
      <c r="B1323" s="74">
        <v>2078</v>
      </c>
    </row>
    <row r="1324" spans="1:2" ht="15" customHeight="1">
      <c r="A1324" s="73" t="s">
        <v>1164</v>
      </c>
      <c r="B1324" s="74">
        <v>69</v>
      </c>
    </row>
    <row r="1325" spans="1:3" ht="15" customHeight="1">
      <c r="A1325" s="73" t="s">
        <v>1165</v>
      </c>
      <c r="B1325" s="74">
        <v>0</v>
      </c>
      <c r="C1325" s="10">
        <f aca="true" t="shared" si="13" ref="C1325:C1330">B1325/4383*5041</f>
        <v>0</v>
      </c>
    </row>
    <row r="1326" spans="1:3" ht="15" customHeight="1">
      <c r="A1326" s="73" t="s">
        <v>153</v>
      </c>
      <c r="B1326" s="74">
        <v>0</v>
      </c>
      <c r="C1326" s="10">
        <f t="shared" si="13"/>
        <v>0</v>
      </c>
    </row>
    <row r="1327" spans="1:3" ht="15" customHeight="1">
      <c r="A1327" s="73" t="s">
        <v>154</v>
      </c>
      <c r="B1327" s="74">
        <v>0</v>
      </c>
      <c r="C1327" s="10">
        <f t="shared" si="13"/>
        <v>0</v>
      </c>
    </row>
    <row r="1328" spans="1:3" ht="15" customHeight="1">
      <c r="A1328" s="73" t="s">
        <v>155</v>
      </c>
      <c r="B1328" s="74">
        <v>0</v>
      </c>
      <c r="C1328" s="10">
        <f t="shared" si="13"/>
        <v>0</v>
      </c>
    </row>
    <row r="1329" spans="1:3" ht="15" customHeight="1">
      <c r="A1329" s="73" t="s">
        <v>1166</v>
      </c>
      <c r="B1329" s="74">
        <v>0</v>
      </c>
      <c r="C1329" s="10">
        <f t="shared" si="13"/>
        <v>0</v>
      </c>
    </row>
    <row r="1330" spans="1:3" ht="15" customHeight="1">
      <c r="A1330" s="73" t="s">
        <v>1167</v>
      </c>
      <c r="B1330" s="74">
        <v>0</v>
      </c>
      <c r="C1330" s="10">
        <f t="shared" si="13"/>
        <v>0</v>
      </c>
    </row>
    <row r="1331" spans="1:2" ht="15" customHeight="1">
      <c r="A1331" s="73" t="s">
        <v>1168</v>
      </c>
      <c r="B1331" s="74">
        <f>SUM(B1332:B1338)</f>
        <v>830</v>
      </c>
    </row>
    <row r="1332" spans="1:2" ht="15" customHeight="1">
      <c r="A1332" s="73" t="s">
        <v>153</v>
      </c>
      <c r="B1332" s="74">
        <v>0</v>
      </c>
    </row>
    <row r="1333" spans="1:2" ht="15" customHeight="1">
      <c r="A1333" s="73" t="s">
        <v>154</v>
      </c>
      <c r="B1333" s="74">
        <v>11</v>
      </c>
    </row>
    <row r="1334" spans="1:2" ht="15" customHeight="1">
      <c r="A1334" s="73" t="s">
        <v>155</v>
      </c>
      <c r="B1334" s="74">
        <v>0</v>
      </c>
    </row>
    <row r="1335" spans="1:2" ht="15" customHeight="1">
      <c r="A1335" s="73" t="s">
        <v>1169</v>
      </c>
      <c r="B1335" s="74">
        <v>0</v>
      </c>
    </row>
    <row r="1336" spans="1:2" ht="15" customHeight="1">
      <c r="A1336" s="73" t="s">
        <v>1170</v>
      </c>
      <c r="B1336" s="74">
        <v>476</v>
      </c>
    </row>
    <row r="1337" spans="1:2" ht="15" customHeight="1">
      <c r="A1337" s="73" t="s">
        <v>162</v>
      </c>
      <c r="B1337" s="74">
        <v>0</v>
      </c>
    </row>
    <row r="1338" spans="1:2" ht="15" customHeight="1">
      <c r="A1338" s="73" t="s">
        <v>1171</v>
      </c>
      <c r="B1338" s="74">
        <v>343</v>
      </c>
    </row>
    <row r="1339" spans="1:2" ht="15" customHeight="1">
      <c r="A1339" s="73" t="s">
        <v>1172</v>
      </c>
      <c r="B1339" s="74">
        <f>SUM(B1340:B1351)</f>
        <v>127</v>
      </c>
    </row>
    <row r="1340" spans="1:2" ht="15" customHeight="1">
      <c r="A1340" s="73" t="s">
        <v>153</v>
      </c>
      <c r="B1340" s="74">
        <v>102</v>
      </c>
    </row>
    <row r="1341" spans="1:2" ht="15" customHeight="1">
      <c r="A1341" s="73" t="s">
        <v>154</v>
      </c>
      <c r="B1341" s="74">
        <v>0</v>
      </c>
    </row>
    <row r="1342" spans="1:2" ht="15" customHeight="1">
      <c r="A1342" s="73" t="s">
        <v>155</v>
      </c>
      <c r="B1342" s="74">
        <v>0</v>
      </c>
    </row>
    <row r="1343" spans="1:2" ht="15" customHeight="1">
      <c r="A1343" s="73" t="s">
        <v>1173</v>
      </c>
      <c r="B1343" s="74">
        <v>20</v>
      </c>
    </row>
    <row r="1344" spans="1:2" ht="15" customHeight="1">
      <c r="A1344" s="73" t="s">
        <v>1174</v>
      </c>
      <c r="B1344" s="74">
        <v>0</v>
      </c>
    </row>
    <row r="1345" spans="1:2" ht="15" customHeight="1">
      <c r="A1345" s="73" t="s">
        <v>1175</v>
      </c>
      <c r="B1345" s="74">
        <v>0</v>
      </c>
    </row>
    <row r="1346" spans="1:2" ht="15" customHeight="1">
      <c r="A1346" s="73" t="s">
        <v>1176</v>
      </c>
      <c r="B1346" s="74">
        <v>0</v>
      </c>
    </row>
    <row r="1347" spans="1:2" ht="15" customHeight="1">
      <c r="A1347" s="73" t="s">
        <v>1177</v>
      </c>
      <c r="B1347" s="74">
        <v>0</v>
      </c>
    </row>
    <row r="1348" spans="1:2" ht="15" customHeight="1">
      <c r="A1348" s="73" t="s">
        <v>1178</v>
      </c>
      <c r="B1348" s="74">
        <v>0</v>
      </c>
    </row>
    <row r="1349" spans="1:2" ht="15" customHeight="1">
      <c r="A1349" s="73" t="s">
        <v>1179</v>
      </c>
      <c r="B1349" s="74">
        <v>0</v>
      </c>
    </row>
    <row r="1350" spans="1:2" ht="15" customHeight="1">
      <c r="A1350" s="73" t="s">
        <v>1180</v>
      </c>
      <c r="B1350" s="74">
        <v>0</v>
      </c>
    </row>
    <row r="1351" spans="1:2" ht="15" customHeight="1">
      <c r="A1351" s="73" t="s">
        <v>1181</v>
      </c>
      <c r="B1351" s="74">
        <v>5</v>
      </c>
    </row>
    <row r="1352" spans="1:2" ht="15" customHeight="1">
      <c r="A1352" s="73" t="s">
        <v>1182</v>
      </c>
      <c r="B1352" s="74">
        <v>460</v>
      </c>
    </row>
    <row r="1353" spans="1:2" ht="15" customHeight="1">
      <c r="A1353" s="73" t="s">
        <v>1183</v>
      </c>
      <c r="B1353" s="74">
        <v>460</v>
      </c>
    </row>
    <row r="1354" spans="1:2" ht="15" customHeight="1">
      <c r="A1354" s="73" t="s">
        <v>1184</v>
      </c>
      <c r="B1354" s="74">
        <v>0</v>
      </c>
    </row>
    <row r="1355" spans="1:2" ht="15" customHeight="1">
      <c r="A1355" s="73" t="s">
        <v>1185</v>
      </c>
      <c r="B1355" s="74">
        <v>0</v>
      </c>
    </row>
    <row r="1356" spans="1:2" ht="15" customHeight="1">
      <c r="A1356" s="73" t="s">
        <v>1186</v>
      </c>
      <c r="B1356" s="74">
        <v>35</v>
      </c>
    </row>
    <row r="1357" spans="1:2" ht="15" customHeight="1">
      <c r="A1357" s="73" t="s">
        <v>1187</v>
      </c>
      <c r="B1357" s="74">
        <v>6</v>
      </c>
    </row>
    <row r="1358" spans="1:2" ht="15" customHeight="1">
      <c r="A1358" s="73" t="s">
        <v>1188</v>
      </c>
      <c r="B1358" s="74">
        <v>29</v>
      </c>
    </row>
    <row r="1359" spans="1:2" ht="15" customHeight="1">
      <c r="A1359" s="73" t="s">
        <v>1189</v>
      </c>
      <c r="B1359" s="74">
        <v>0</v>
      </c>
    </row>
    <row r="1360" spans="1:3" ht="15" customHeight="1">
      <c r="A1360" s="73" t="s">
        <v>1190</v>
      </c>
      <c r="B1360" s="74">
        <v>0</v>
      </c>
      <c r="C1360" s="10">
        <f>B1360/4383*5041</f>
        <v>0</v>
      </c>
    </row>
    <row r="1361" spans="1:3" ht="15" customHeight="1">
      <c r="A1361" s="73" t="s">
        <v>1191</v>
      </c>
      <c r="B1361" s="74">
        <v>0</v>
      </c>
      <c r="C1361" s="10">
        <f>B1361/4383*5041</f>
        <v>0</v>
      </c>
    </row>
    <row r="1362" spans="1:2" ht="15" customHeight="1">
      <c r="A1362" s="73" t="s">
        <v>1192</v>
      </c>
      <c r="B1362" s="74">
        <v>98</v>
      </c>
    </row>
    <row r="1363" spans="1:2" ht="15" customHeight="1">
      <c r="A1363" s="73" t="s">
        <v>147</v>
      </c>
      <c r="B1363" s="74">
        <v>19000</v>
      </c>
    </row>
    <row r="1364" spans="1:2" ht="15" customHeight="1">
      <c r="A1364" s="73" t="s">
        <v>1193</v>
      </c>
      <c r="B1364" s="74">
        <v>8920</v>
      </c>
    </row>
    <row r="1365" spans="1:6" ht="15" customHeight="1">
      <c r="A1365" s="73" t="s">
        <v>1039</v>
      </c>
      <c r="B1365" s="74">
        <v>8920</v>
      </c>
      <c r="E1365" s="71"/>
      <c r="F1365" s="71"/>
    </row>
    <row r="1366" spans="1:6" ht="15" customHeight="1">
      <c r="A1366" s="73" t="s">
        <v>317</v>
      </c>
      <c r="B1366" s="74">
        <v>8920</v>
      </c>
      <c r="E1366" s="71"/>
      <c r="F1366" s="71"/>
    </row>
    <row r="1367" spans="1:6" ht="15" customHeight="1">
      <c r="A1367" s="73" t="s">
        <v>1194</v>
      </c>
      <c r="B1367" s="74">
        <v>14592</v>
      </c>
      <c r="E1367" s="71"/>
      <c r="F1367" s="71"/>
    </row>
    <row r="1368" spans="1:6" ht="15" customHeight="1">
      <c r="A1368" s="73" t="s">
        <v>1195</v>
      </c>
      <c r="B1368" s="74">
        <v>0</v>
      </c>
      <c r="E1368" s="71"/>
      <c r="F1368" s="71"/>
    </row>
    <row r="1369" spans="1:2" ht="15" customHeight="1">
      <c r="A1369" s="73" t="s">
        <v>1196</v>
      </c>
      <c r="B1369" s="74">
        <v>0</v>
      </c>
    </row>
    <row r="1370" spans="1:2" ht="15" customHeight="1">
      <c r="A1370" s="73" t="s">
        <v>1197</v>
      </c>
      <c r="B1370" s="74">
        <v>14592</v>
      </c>
    </row>
    <row r="1371" spans="1:2" ht="15" customHeight="1">
      <c r="A1371" s="73" t="s">
        <v>1198</v>
      </c>
      <c r="B1371" s="74">
        <v>14592</v>
      </c>
    </row>
    <row r="1372" spans="1:2" ht="15" customHeight="1">
      <c r="A1372" s="73" t="s">
        <v>1199</v>
      </c>
      <c r="B1372" s="74">
        <v>0</v>
      </c>
    </row>
    <row r="1373" spans="1:2" ht="15" customHeight="1">
      <c r="A1373" s="73" t="s">
        <v>1200</v>
      </c>
      <c r="B1373" s="74">
        <v>0</v>
      </c>
    </row>
    <row r="1374" spans="1:2" ht="15" customHeight="1">
      <c r="A1374" s="73" t="s">
        <v>1201</v>
      </c>
      <c r="B1374" s="74">
        <v>0</v>
      </c>
    </row>
    <row r="1375" spans="1:2" ht="15" customHeight="1">
      <c r="A1375" s="73" t="s">
        <v>1202</v>
      </c>
      <c r="B1375" s="74">
        <v>0</v>
      </c>
    </row>
    <row r="1376" spans="1:2" ht="15" customHeight="1">
      <c r="A1376" s="73" t="s">
        <v>1203</v>
      </c>
      <c r="B1376" s="74">
        <v>0</v>
      </c>
    </row>
    <row r="1377" spans="1:2" ht="15" customHeight="1">
      <c r="A1377" s="73" t="s">
        <v>1204</v>
      </c>
      <c r="B1377" s="74">
        <v>0</v>
      </c>
    </row>
    <row r="1378" spans="1:2" ht="15" customHeight="1">
      <c r="A1378" s="73" t="s">
        <v>1205</v>
      </c>
      <c r="B1378" s="74">
        <v>0</v>
      </c>
    </row>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sheetData>
  <sheetProtection/>
  <mergeCells count="1">
    <mergeCell ref="A2:B2"/>
  </mergeCells>
  <printOptions horizontalCentered="1"/>
  <pageMargins left="0.59" right="0.59" top="0.35" bottom="0.55" header="0.2" footer="0.35"/>
  <pageSetup firstPageNumber="11" useFirstPageNumber="1" horizontalDpi="600" verticalDpi="600" orientation="portrait" paperSize="9"/>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dimension ref="A1:G22"/>
  <sheetViews>
    <sheetView showZero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E13" sqref="E13"/>
    </sheetView>
  </sheetViews>
  <sheetFormatPr defaultColWidth="8.75390625" defaultRowHeight="14.25"/>
  <cols>
    <col min="1" max="1" width="37.375" style="54" customWidth="1"/>
    <col min="2" max="2" width="8.875" style="54" customWidth="1"/>
    <col min="3" max="3" width="20.625" style="54" customWidth="1"/>
    <col min="4" max="4" width="10.25390625" style="54" customWidth="1"/>
    <col min="5" max="16384" width="8.75390625" style="54" customWidth="1"/>
  </cols>
  <sheetData>
    <row r="1" spans="1:7" s="9" customFormat="1" ht="18.75" customHeight="1">
      <c r="A1" s="11" t="s">
        <v>1206</v>
      </c>
      <c r="B1" s="12"/>
      <c r="C1" s="12"/>
      <c r="D1" s="13"/>
      <c r="E1" s="12"/>
      <c r="F1" s="12"/>
      <c r="G1" s="13"/>
    </row>
    <row r="2" spans="1:4" ht="23.25">
      <c r="A2" s="550" t="s">
        <v>1207</v>
      </c>
      <c r="B2" s="551"/>
      <c r="C2" s="551"/>
      <c r="D2" s="551"/>
    </row>
    <row r="3" spans="1:4" ht="17.25" customHeight="1">
      <c r="A3" s="55"/>
      <c r="B3" s="56"/>
      <c r="C3" s="56"/>
      <c r="D3" s="56"/>
    </row>
    <row r="4" s="52" customFormat="1" ht="17.25" customHeight="1">
      <c r="D4" s="57" t="s">
        <v>3</v>
      </c>
    </row>
    <row r="5" spans="1:4" s="52" customFormat="1" ht="32.25" customHeight="1">
      <c r="A5" s="552" t="s">
        <v>135</v>
      </c>
      <c r="B5" s="552"/>
      <c r="C5" s="552" t="s">
        <v>136</v>
      </c>
      <c r="D5" s="552"/>
    </row>
    <row r="6" spans="1:4" s="52" customFormat="1" ht="32.25" customHeight="1">
      <c r="A6" s="58" t="s">
        <v>137</v>
      </c>
      <c r="B6" s="58" t="s">
        <v>138</v>
      </c>
      <c r="C6" s="58" t="s">
        <v>139</v>
      </c>
      <c r="D6" s="58" t="s">
        <v>138</v>
      </c>
    </row>
    <row r="7" spans="1:4" s="53" customFormat="1" ht="29.25" customHeight="1">
      <c r="A7" s="59" t="s">
        <v>92</v>
      </c>
      <c r="B7" s="60">
        <f>'表9'!C34</f>
        <v>315462</v>
      </c>
      <c r="C7" s="61" t="s">
        <v>93</v>
      </c>
      <c r="D7" s="62">
        <f>B22-D8-D18-D15-D19-D20</f>
        <v>822325</v>
      </c>
    </row>
    <row r="8" spans="1:4" s="53" customFormat="1" ht="29.25" customHeight="1">
      <c r="A8" s="61" t="s">
        <v>94</v>
      </c>
      <c r="B8" s="63">
        <f>SUM(B9:B17)</f>
        <v>355373</v>
      </c>
      <c r="C8" s="64" t="s">
        <v>95</v>
      </c>
      <c r="D8" s="63">
        <f>D9+D10</f>
        <v>14449</v>
      </c>
    </row>
    <row r="9" spans="1:4" s="53" customFormat="1" ht="29.25" customHeight="1">
      <c r="A9" s="65" t="s">
        <v>96</v>
      </c>
      <c r="B9" s="66">
        <v>24054</v>
      </c>
      <c r="C9" s="64" t="s">
        <v>97</v>
      </c>
      <c r="D9" s="63">
        <v>2041</v>
      </c>
    </row>
    <row r="10" spans="1:4" s="53" customFormat="1" ht="29.25" customHeight="1">
      <c r="A10" s="65" t="s">
        <v>98</v>
      </c>
      <c r="B10" s="67">
        <v>2127</v>
      </c>
      <c r="C10" s="64" t="s">
        <v>99</v>
      </c>
      <c r="D10" s="63">
        <v>12408</v>
      </c>
    </row>
    <row r="11" spans="1:4" s="53" customFormat="1" ht="29.25" customHeight="1">
      <c r="A11" s="65" t="s">
        <v>101</v>
      </c>
      <c r="B11" s="67">
        <v>106031</v>
      </c>
      <c r="C11" s="64"/>
      <c r="D11" s="63"/>
    </row>
    <row r="12" spans="1:4" s="53" customFormat="1" ht="29.25" customHeight="1">
      <c r="A12" s="68" t="s">
        <v>102</v>
      </c>
      <c r="B12" s="67">
        <v>4691</v>
      </c>
      <c r="C12" s="69"/>
      <c r="D12" s="69"/>
    </row>
    <row r="13" spans="1:4" s="53" customFormat="1" ht="29.25" customHeight="1">
      <c r="A13" s="65" t="s">
        <v>103</v>
      </c>
      <c r="B13" s="67">
        <v>11810</v>
      </c>
      <c r="C13" s="69"/>
      <c r="D13" s="63"/>
    </row>
    <row r="14" spans="1:4" s="53" customFormat="1" ht="29.25" customHeight="1">
      <c r="A14" s="65" t="s">
        <v>105</v>
      </c>
      <c r="B14" s="67">
        <v>18043</v>
      </c>
      <c r="C14" s="69"/>
      <c r="D14" s="63"/>
    </row>
    <row r="15" spans="1:4" s="53" customFormat="1" ht="29.25" customHeight="1">
      <c r="A15" s="65" t="s">
        <v>107</v>
      </c>
      <c r="B15" s="67">
        <v>137057</v>
      </c>
      <c r="C15" s="64" t="s">
        <v>123</v>
      </c>
      <c r="D15" s="63">
        <v>27443</v>
      </c>
    </row>
    <row r="16" spans="1:4" s="53" customFormat="1" ht="29.25" customHeight="1">
      <c r="A16" s="65" t="s">
        <v>108</v>
      </c>
      <c r="B16" s="66">
        <v>51560</v>
      </c>
      <c r="C16" s="64"/>
      <c r="D16" s="63"/>
    </row>
    <row r="17" spans="1:4" s="53" customFormat="1" ht="29.25" customHeight="1">
      <c r="A17" s="65"/>
      <c r="B17" s="66"/>
      <c r="C17" s="64"/>
      <c r="D17" s="63"/>
    </row>
    <row r="18" spans="1:4" s="53" customFormat="1" ht="29.25" customHeight="1">
      <c r="A18" s="64" t="s">
        <v>124</v>
      </c>
      <c r="B18" s="63">
        <v>10964</v>
      </c>
      <c r="C18" s="59" t="s">
        <v>125</v>
      </c>
      <c r="D18" s="63">
        <v>10000</v>
      </c>
    </row>
    <row r="19" spans="1:4" s="53" customFormat="1" ht="29.25" customHeight="1">
      <c r="A19" s="64" t="s">
        <v>109</v>
      </c>
      <c r="B19" s="63">
        <v>182418</v>
      </c>
      <c r="C19" s="64" t="s">
        <v>110</v>
      </c>
      <c r="D19" s="63"/>
    </row>
    <row r="20" spans="1:4" s="53" customFormat="1" ht="29.25" customHeight="1">
      <c r="A20" s="64" t="s">
        <v>1208</v>
      </c>
      <c r="B20" s="63">
        <v>10000</v>
      </c>
      <c r="C20" s="64" t="s">
        <v>111</v>
      </c>
      <c r="D20" s="63"/>
    </row>
    <row r="21" spans="1:4" s="53" customFormat="1" ht="29.25" customHeight="1">
      <c r="A21" s="64"/>
      <c r="B21" s="63"/>
      <c r="C21" s="69"/>
      <c r="D21" s="63"/>
    </row>
    <row r="22" spans="1:4" s="53" customFormat="1" ht="29.25" customHeight="1">
      <c r="A22" s="64" t="s">
        <v>112</v>
      </c>
      <c r="B22" s="60">
        <f>B7+B8+B18+B19+B20</f>
        <v>874217</v>
      </c>
      <c r="C22" s="69" t="s">
        <v>113</v>
      </c>
      <c r="D22" s="62">
        <f>D7+D8+D18+D15+D19+D20</f>
        <v>874217</v>
      </c>
    </row>
  </sheetData>
  <sheetProtection/>
  <mergeCells count="3">
    <mergeCell ref="A2:D2"/>
    <mergeCell ref="A5:B5"/>
    <mergeCell ref="C5:D5"/>
  </mergeCells>
  <printOptions/>
  <pageMargins left="0.95" right="0.38" top="0.98" bottom="1.12" header="0.51" footer="0.9"/>
  <pageSetup firstPageNumber="41" useFirstPageNumber="1" horizontalDpi="600" verticalDpi="600" orientation="portrait" paperSize="9"/>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dimension ref="A1:IV23"/>
  <sheetViews>
    <sheetView zoomScaleSheetLayoutView="100" zoomScalePageLayoutView="0" workbookViewId="0" topLeftCell="A1">
      <selection activeCell="C13" sqref="C13"/>
    </sheetView>
  </sheetViews>
  <sheetFormatPr defaultColWidth="7.00390625" defaultRowHeight="14.25"/>
  <cols>
    <col min="1" max="1" width="42.625" style="40" customWidth="1"/>
    <col min="2" max="2" width="17.375" style="40" customWidth="1"/>
    <col min="3" max="3" width="18.875" style="40" customWidth="1"/>
    <col min="4" max="4" width="9.50390625" style="40" customWidth="1"/>
    <col min="5" max="255" width="7.00390625" style="40" customWidth="1"/>
    <col min="256" max="16384" width="7.00390625" style="41" customWidth="1"/>
  </cols>
  <sheetData>
    <row r="1" spans="1:256" s="38" customFormat="1" ht="18.75" customHeight="1">
      <c r="A1" s="42" t="s">
        <v>1209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38" customFormat="1" ht="37.5" customHeight="1">
      <c r="A2" s="553" t="s">
        <v>1210</v>
      </c>
      <c r="B2" s="553"/>
      <c r="C2" s="553"/>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1"/>
    </row>
    <row r="3" spans="1:256" s="38" customFormat="1" ht="17.25" customHeight="1">
      <c r="A3" s="43"/>
      <c r="B3" s="43"/>
      <c r="C3" s="44" t="s">
        <v>3</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1"/>
    </row>
    <row r="4" spans="1:256" s="38" customFormat="1" ht="30.75" customHeight="1">
      <c r="A4" s="45" t="s">
        <v>1211</v>
      </c>
      <c r="B4" s="46" t="s">
        <v>1212</v>
      </c>
      <c r="C4" s="47" t="s">
        <v>150</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1"/>
    </row>
    <row r="5" spans="1:256" s="38" customFormat="1" ht="24.75" customHeight="1">
      <c r="A5" s="48" t="s">
        <v>1213</v>
      </c>
      <c r="B5" s="49">
        <v>48326</v>
      </c>
      <c r="C5" s="49">
        <v>33828</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1"/>
    </row>
    <row r="6" spans="1:256" s="38" customFormat="1" ht="24.75" customHeight="1">
      <c r="A6" s="50" t="s">
        <v>63</v>
      </c>
      <c r="B6" s="51">
        <v>532</v>
      </c>
      <c r="C6" s="51">
        <f aca="true" t="shared" si="0" ref="C6:C22">B6*0.7</f>
        <v>372.4</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1"/>
    </row>
    <row r="7" spans="1:256" s="38" customFormat="1" ht="24.75" customHeight="1">
      <c r="A7" s="50" t="s">
        <v>66</v>
      </c>
      <c r="B7" s="49">
        <v>663.5</v>
      </c>
      <c r="C7" s="49">
        <f t="shared" si="0"/>
        <v>464.45</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1"/>
    </row>
    <row r="8" spans="1:256" s="38" customFormat="1" ht="24.75" customHeight="1">
      <c r="A8" s="50" t="s">
        <v>67</v>
      </c>
      <c r="B8" s="49">
        <v>795</v>
      </c>
      <c r="C8" s="49">
        <f t="shared" si="0"/>
        <v>556.5</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1"/>
    </row>
    <row r="9" spans="1:256" s="38" customFormat="1" ht="24.75" customHeight="1">
      <c r="A9" s="50" t="s">
        <v>1214</v>
      </c>
      <c r="B9" s="49">
        <v>1247</v>
      </c>
      <c r="C9" s="49">
        <f t="shared" si="0"/>
        <v>872.9</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1"/>
    </row>
    <row r="10" spans="1:256" s="38" customFormat="1" ht="24.75" customHeight="1">
      <c r="A10" s="50" t="s">
        <v>1215</v>
      </c>
      <c r="B10" s="49">
        <v>15</v>
      </c>
      <c r="C10" s="49">
        <f t="shared" si="0"/>
        <v>10.5</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1"/>
    </row>
    <row r="11" spans="1:256" s="38" customFormat="1" ht="24.75" customHeight="1">
      <c r="A11" s="50" t="s">
        <v>71</v>
      </c>
      <c r="B11" s="49">
        <v>4834</v>
      </c>
      <c r="C11" s="49">
        <f t="shared" si="0"/>
        <v>3383.7999999999997</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1"/>
    </row>
    <row r="12" spans="1:256" s="38" customFormat="1" ht="24.75" customHeight="1">
      <c r="A12" s="50" t="s">
        <v>72</v>
      </c>
      <c r="B12" s="49">
        <v>190</v>
      </c>
      <c r="C12" s="49">
        <f t="shared" si="0"/>
        <v>133</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1"/>
    </row>
    <row r="13" spans="1:256" s="38" customFormat="1" ht="24.75" customHeight="1">
      <c r="A13" s="50" t="s">
        <v>73</v>
      </c>
      <c r="B13" s="49">
        <v>5844</v>
      </c>
      <c r="C13" s="49">
        <f t="shared" si="0"/>
        <v>4090.7999999999997</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1"/>
    </row>
    <row r="14" spans="1:256" s="38" customFormat="1" ht="24.75" customHeight="1">
      <c r="A14" s="50" t="s">
        <v>74</v>
      </c>
      <c r="B14" s="49">
        <v>10065</v>
      </c>
      <c r="C14" s="49">
        <f t="shared" si="0"/>
        <v>7045.5</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1"/>
    </row>
    <row r="15" spans="1:256" s="38" customFormat="1" ht="24.75" customHeight="1">
      <c r="A15" s="50" t="s">
        <v>1216</v>
      </c>
      <c r="B15" s="49">
        <v>155</v>
      </c>
      <c r="C15" s="49">
        <f t="shared" si="0"/>
        <v>108.5</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1"/>
    </row>
    <row r="16" spans="1:256" s="38" customFormat="1" ht="24.75" customHeight="1">
      <c r="A16" s="50" t="s">
        <v>1217</v>
      </c>
      <c r="B16" s="49">
        <v>2073</v>
      </c>
      <c r="C16" s="49">
        <f t="shared" si="0"/>
        <v>1451.1</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1"/>
    </row>
    <row r="17" spans="1:256" s="38" customFormat="1" ht="24.75" customHeight="1">
      <c r="A17" s="50" t="s">
        <v>1218</v>
      </c>
      <c r="B17" s="49">
        <v>57</v>
      </c>
      <c r="C17" s="49">
        <f t="shared" si="0"/>
        <v>39.9</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1"/>
    </row>
    <row r="18" spans="1:256" s="38" customFormat="1" ht="24.75" customHeight="1">
      <c r="A18" s="50" t="s">
        <v>77</v>
      </c>
      <c r="B18" s="49">
        <v>24</v>
      </c>
      <c r="C18" s="49">
        <f t="shared" si="0"/>
        <v>16.799999999999997</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1"/>
    </row>
    <row r="19" spans="1:256" s="38" customFormat="1" ht="24.75" customHeight="1">
      <c r="A19" s="50" t="s">
        <v>79</v>
      </c>
      <c r="B19" s="49">
        <v>15248</v>
      </c>
      <c r="C19" s="49">
        <f t="shared" si="0"/>
        <v>10673.599999999999</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1"/>
    </row>
    <row r="20" spans="1:256" s="38" customFormat="1" ht="24.75" customHeight="1">
      <c r="A20" s="50" t="s">
        <v>80</v>
      </c>
      <c r="B20" s="49">
        <v>4486</v>
      </c>
      <c r="C20" s="49">
        <f t="shared" si="0"/>
        <v>3140.2</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1"/>
    </row>
    <row r="21" spans="1:256" s="38" customFormat="1" ht="24.75" customHeight="1">
      <c r="A21" s="50" t="s">
        <v>81</v>
      </c>
      <c r="B21" s="49">
        <v>18</v>
      </c>
      <c r="C21" s="49">
        <f t="shared" si="0"/>
        <v>12.6</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1"/>
    </row>
    <row r="22" spans="1:256" s="38" customFormat="1" ht="24.75" customHeight="1">
      <c r="A22" s="50" t="s">
        <v>82</v>
      </c>
      <c r="B22" s="49">
        <v>2136</v>
      </c>
      <c r="C22" s="49">
        <f t="shared" si="0"/>
        <v>1495.1999999999998</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1"/>
    </row>
    <row r="23" spans="1:256" s="39" customFormat="1" ht="24.7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1"/>
    </row>
  </sheetData>
  <sheetProtection/>
  <mergeCells count="1">
    <mergeCell ref="A2:C2"/>
  </mergeCells>
  <printOptions/>
  <pageMargins left="0.9" right="0.2" top="1" bottom="1" header="0.51" footer="0.51"/>
  <pageSetup firstPageNumber="42" useFirstPageNumber="1" horizontalDpi="600" verticalDpi="600" orientation="portrait" paperSize="9"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dimension ref="A1:H28"/>
  <sheetViews>
    <sheetView showZero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F23" sqref="F23"/>
    </sheetView>
  </sheetViews>
  <sheetFormatPr defaultColWidth="9.00390625" defaultRowHeight="14.25"/>
  <cols>
    <col min="1" max="1" width="26.625" style="0" customWidth="1"/>
    <col min="2" max="2" width="7.75390625" style="0" customWidth="1"/>
    <col min="3" max="3" width="7.50390625" style="0" customWidth="1"/>
    <col min="4" max="4" width="28.875" style="0" customWidth="1"/>
    <col min="5" max="5" width="8.00390625" style="0" customWidth="1"/>
    <col min="6" max="6" width="7.50390625" style="0" customWidth="1"/>
    <col min="7" max="8" width="9.00390625" style="0" hidden="1" customWidth="1"/>
    <col min="9" max="9" width="9.375" style="0" customWidth="1"/>
  </cols>
  <sheetData>
    <row r="1" spans="1:7" s="9" customFormat="1" ht="18.75" customHeight="1">
      <c r="A1" s="11" t="s">
        <v>1219</v>
      </c>
      <c r="B1" s="12"/>
      <c r="C1" s="12"/>
      <c r="D1" s="13"/>
      <c r="E1" s="12"/>
      <c r="F1" s="12"/>
      <c r="G1" s="13"/>
    </row>
    <row r="2" spans="1:8" ht="27" customHeight="1">
      <c r="A2" s="548" t="s">
        <v>1220</v>
      </c>
      <c r="B2" s="548"/>
      <c r="C2" s="548"/>
      <c r="D2" s="548"/>
      <c r="E2" s="548"/>
      <c r="F2" s="548"/>
      <c r="G2" s="548"/>
      <c r="H2" s="548"/>
    </row>
    <row r="3" spans="1:8" ht="14.25" customHeight="1">
      <c r="A3" s="14"/>
      <c r="B3" s="14"/>
      <c r="C3" s="14"/>
      <c r="D3" s="14"/>
      <c r="E3" s="14"/>
      <c r="F3" s="14"/>
      <c r="G3" s="14"/>
      <c r="H3" s="14"/>
    </row>
    <row r="4" spans="1:6" ht="15.75" customHeight="1">
      <c r="A4" s="15"/>
      <c r="B4" s="16"/>
      <c r="C4" s="17"/>
      <c r="D4" s="17"/>
      <c r="E4" s="554" t="s">
        <v>3</v>
      </c>
      <c r="F4" s="554"/>
    </row>
    <row r="5" spans="1:6" ht="28.5" customHeight="1">
      <c r="A5" s="541" t="s">
        <v>1221</v>
      </c>
      <c r="B5" s="530" t="s">
        <v>60</v>
      </c>
      <c r="C5" s="530"/>
      <c r="D5" s="533" t="s">
        <v>1222</v>
      </c>
      <c r="E5" s="530" t="s">
        <v>60</v>
      </c>
      <c r="F5" s="530"/>
    </row>
    <row r="6" spans="1:6" ht="20.25" customHeight="1">
      <c r="A6" s="542"/>
      <c r="B6" s="19" t="s">
        <v>1223</v>
      </c>
      <c r="C6" s="18" t="s">
        <v>1224</v>
      </c>
      <c r="D6" s="534"/>
      <c r="E6" s="19" t="s">
        <v>1223</v>
      </c>
      <c r="F6" s="18" t="s">
        <v>1224</v>
      </c>
    </row>
    <row r="7" spans="1:6" ht="24.75" customHeight="1">
      <c r="A7" s="20" t="s">
        <v>1225</v>
      </c>
      <c r="B7" s="21"/>
      <c r="C7" s="21"/>
      <c r="D7" s="22" t="s">
        <v>1226</v>
      </c>
      <c r="E7" s="21">
        <v>1003</v>
      </c>
      <c r="F7" s="21">
        <v>65</v>
      </c>
    </row>
    <row r="8" spans="1:6" ht="24.75" customHeight="1">
      <c r="A8" s="23" t="s">
        <v>1227</v>
      </c>
      <c r="B8" s="7">
        <v>1375</v>
      </c>
      <c r="C8" s="7"/>
      <c r="D8" s="22" t="s">
        <v>1228</v>
      </c>
      <c r="E8" s="21">
        <v>29149</v>
      </c>
      <c r="F8" s="21">
        <v>134</v>
      </c>
    </row>
    <row r="9" spans="1:6" ht="24.75" customHeight="1">
      <c r="A9" s="23" t="s">
        <v>1229</v>
      </c>
      <c r="B9" s="21">
        <v>1268668</v>
      </c>
      <c r="C9" s="21">
        <v>523235</v>
      </c>
      <c r="D9" s="22" t="s">
        <v>1230</v>
      </c>
      <c r="E9" s="21">
        <v>939401</v>
      </c>
      <c r="F9" s="21">
        <v>415703</v>
      </c>
    </row>
    <row r="10" spans="1:6" ht="27" customHeight="1">
      <c r="A10" s="25" t="s">
        <v>1231</v>
      </c>
      <c r="B10" s="21"/>
      <c r="C10" s="21"/>
      <c r="D10" s="26" t="s">
        <v>1232</v>
      </c>
      <c r="E10" s="7">
        <v>731772</v>
      </c>
      <c r="F10" s="7">
        <v>298479</v>
      </c>
    </row>
    <row r="11" spans="1:6" ht="27.75" customHeight="1">
      <c r="A11" s="20" t="s">
        <v>1233</v>
      </c>
      <c r="B11" s="21">
        <v>18845</v>
      </c>
      <c r="C11" s="21">
        <v>12858</v>
      </c>
      <c r="D11" s="26" t="s">
        <v>1234</v>
      </c>
      <c r="E11" s="21">
        <v>3683</v>
      </c>
      <c r="F11" s="21"/>
    </row>
    <row r="12" spans="1:6" ht="24.75" customHeight="1">
      <c r="A12" s="23" t="s">
        <v>1235</v>
      </c>
      <c r="B12" s="21">
        <v>11600</v>
      </c>
      <c r="C12" s="21">
        <v>4710</v>
      </c>
      <c r="D12" s="27" t="s">
        <v>1236</v>
      </c>
      <c r="E12" s="32">
        <v>1010</v>
      </c>
      <c r="F12" s="7"/>
    </row>
    <row r="13" spans="1:6" ht="24.75" customHeight="1">
      <c r="A13" s="23" t="s">
        <v>1237</v>
      </c>
      <c r="B13" s="21"/>
      <c r="C13" s="21"/>
      <c r="D13" s="27" t="s">
        <v>1238</v>
      </c>
      <c r="E13" s="21">
        <v>30625</v>
      </c>
      <c r="F13" s="21">
        <v>26871</v>
      </c>
    </row>
    <row r="14" spans="1:6" ht="24.75" customHeight="1">
      <c r="A14" s="20"/>
      <c r="B14" s="21"/>
      <c r="C14" s="21"/>
      <c r="D14" s="27" t="s">
        <v>1239</v>
      </c>
      <c r="E14" s="21">
        <v>8016</v>
      </c>
      <c r="F14" s="21">
        <v>3553</v>
      </c>
    </row>
    <row r="15" spans="1:6" ht="24.75" customHeight="1">
      <c r="A15" s="23"/>
      <c r="B15" s="21"/>
      <c r="C15" s="21"/>
      <c r="D15" s="22" t="s">
        <v>1240</v>
      </c>
      <c r="E15" s="7">
        <v>1431</v>
      </c>
      <c r="F15" s="7"/>
    </row>
    <row r="16" spans="1:6" ht="24.75" customHeight="1">
      <c r="A16" s="23"/>
      <c r="B16" s="21"/>
      <c r="C16" s="21"/>
      <c r="D16" s="22" t="s">
        <v>1241</v>
      </c>
      <c r="E16" s="21">
        <v>218652</v>
      </c>
      <c r="F16" s="21">
        <v>218652</v>
      </c>
    </row>
    <row r="17" spans="1:6" ht="24.75" customHeight="1">
      <c r="A17" s="23"/>
      <c r="B17" s="21"/>
      <c r="C17" s="21"/>
      <c r="D17" s="22" t="s">
        <v>1242</v>
      </c>
      <c r="E17" s="21"/>
      <c r="F17" s="21"/>
    </row>
    <row r="18" spans="1:6" ht="24.75" customHeight="1">
      <c r="A18" s="23"/>
      <c r="B18" s="21"/>
      <c r="C18" s="21"/>
      <c r="D18" s="22" t="s">
        <v>1243</v>
      </c>
      <c r="E18" s="21">
        <v>41177</v>
      </c>
      <c r="F18" s="21">
        <v>36622</v>
      </c>
    </row>
    <row r="19" spans="1:6" ht="24.75" customHeight="1">
      <c r="A19" s="33"/>
      <c r="B19" s="7"/>
      <c r="C19" s="7"/>
      <c r="D19" s="22" t="s">
        <v>1244</v>
      </c>
      <c r="E19" s="21">
        <v>32892</v>
      </c>
      <c r="F19" s="21">
        <v>3075</v>
      </c>
    </row>
    <row r="20" spans="1:6" ht="24.75" customHeight="1">
      <c r="A20" s="33"/>
      <c r="B20" s="7"/>
      <c r="C20" s="7"/>
      <c r="D20" s="22"/>
      <c r="E20" s="21"/>
      <c r="F20" s="21"/>
    </row>
    <row r="21" spans="1:6" ht="24.75" customHeight="1">
      <c r="A21" s="33"/>
      <c r="B21" s="7"/>
      <c r="C21" s="7"/>
      <c r="D21" s="28"/>
      <c r="E21" s="21"/>
      <c r="F21" s="21"/>
    </row>
    <row r="22" spans="1:6" ht="24.75" customHeight="1">
      <c r="A22" s="33"/>
      <c r="B22" s="7"/>
      <c r="C22" s="7"/>
      <c r="D22" s="28"/>
      <c r="E22" s="21"/>
      <c r="F22" s="21"/>
    </row>
    <row r="23" spans="1:6" ht="24.75" customHeight="1">
      <c r="A23" s="33"/>
      <c r="B23" s="7"/>
      <c r="C23" s="7"/>
      <c r="D23" s="28"/>
      <c r="E23" s="21"/>
      <c r="F23" s="21"/>
    </row>
    <row r="24" spans="1:6" ht="24.75" customHeight="1">
      <c r="A24" s="34"/>
      <c r="B24" s="35"/>
      <c r="C24" s="35"/>
      <c r="D24" s="36"/>
      <c r="E24" s="35"/>
      <c r="F24" s="35"/>
    </row>
    <row r="25" spans="1:6" ht="24.75" customHeight="1">
      <c r="A25" s="23" t="s">
        <v>1245</v>
      </c>
      <c r="B25" s="37">
        <f>SUM(B7:B24)</f>
        <v>1300488</v>
      </c>
      <c r="C25" s="37">
        <f>SUM(C7:C24)</f>
        <v>540803</v>
      </c>
      <c r="D25" s="23" t="s">
        <v>1246</v>
      </c>
      <c r="E25" s="37">
        <f>SUM(E7:E9,E15:E19)</f>
        <v>1263705</v>
      </c>
      <c r="F25" s="37">
        <f>SUM(F7:F9,F15:F19)</f>
        <v>674251</v>
      </c>
    </row>
    <row r="26" spans="1:6" ht="24.75" customHeight="1" hidden="1">
      <c r="A26" s="23" t="s">
        <v>94</v>
      </c>
      <c r="B26" s="23">
        <v>130100</v>
      </c>
      <c r="C26" s="23">
        <v>13600</v>
      </c>
      <c r="D26" s="23" t="s">
        <v>1247</v>
      </c>
      <c r="E26" s="23"/>
      <c r="F26" s="23">
        <v>37680</v>
      </c>
    </row>
    <row r="27" spans="1:6" ht="24.75" customHeight="1" hidden="1">
      <c r="A27" s="23" t="s">
        <v>1248</v>
      </c>
      <c r="B27" s="23">
        <v>223433</v>
      </c>
      <c r="C27" s="23">
        <v>104198</v>
      </c>
      <c r="D27" s="23" t="s">
        <v>1249</v>
      </c>
      <c r="E27" s="29">
        <f>B28-E25</f>
        <v>390316</v>
      </c>
      <c r="F27" s="29">
        <f>C28-F25-F26</f>
        <v>-53330</v>
      </c>
    </row>
    <row r="28" spans="1:6" ht="24.75" customHeight="1" hidden="1">
      <c r="A28" s="30" t="s">
        <v>1250</v>
      </c>
      <c r="B28" s="31">
        <f>B25+B26+B27</f>
        <v>1654021</v>
      </c>
      <c r="C28" s="31">
        <f>C25+C26+C27</f>
        <v>658601</v>
      </c>
      <c r="D28" s="30" t="s">
        <v>1251</v>
      </c>
      <c r="E28" s="31">
        <f>E25+E26+E27</f>
        <v>1654021</v>
      </c>
      <c r="F28" s="31">
        <f>F25+F26+F27</f>
        <v>658601</v>
      </c>
    </row>
    <row r="29" ht="24.75" customHeight="1"/>
    <row r="30" ht="24.75" customHeight="1"/>
    <row r="31" ht="24.75" customHeight="1"/>
    <row r="32" ht="24.75" customHeight="1"/>
  </sheetData>
  <sheetProtection/>
  <mergeCells count="6">
    <mergeCell ref="A2:H2"/>
    <mergeCell ref="E4:F4"/>
    <mergeCell ref="B5:C5"/>
    <mergeCell ref="E5:F5"/>
    <mergeCell ref="A5:A6"/>
    <mergeCell ref="D5:D6"/>
  </mergeCells>
  <printOptions horizontalCentered="1"/>
  <pageMargins left="0.59" right="0.39" top="0.63" bottom="0.59" header="0.51" footer="0.63"/>
  <pageSetup firstPageNumber="43" useFirstPageNumber="1" horizontalDpi="600" verticalDpi="600" orientation="portrait" paperSize="9"/>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H31"/>
  <sheetViews>
    <sheetView showZeros="0" zoomScalePageLayoutView="0" workbookViewId="0" topLeftCell="A1">
      <selection activeCell="F31" sqref="F31"/>
    </sheetView>
  </sheetViews>
  <sheetFormatPr defaultColWidth="9.00390625" defaultRowHeight="14.25"/>
  <cols>
    <col min="1" max="1" width="27.50390625" style="0" customWidth="1"/>
    <col min="2" max="2" width="6.75390625" style="0" customWidth="1"/>
    <col min="3" max="3" width="7.125" style="0" customWidth="1"/>
    <col min="4" max="4" width="28.375" style="0" customWidth="1"/>
    <col min="5" max="5" width="7.125" style="0" customWidth="1"/>
    <col min="6" max="6" width="7.375" style="0" customWidth="1"/>
    <col min="7" max="8" width="9.00390625" style="0" hidden="1" customWidth="1"/>
    <col min="9" max="9" width="9.375" style="0" customWidth="1"/>
  </cols>
  <sheetData>
    <row r="1" spans="1:7" s="9" customFormat="1" ht="18.75" customHeight="1">
      <c r="A1" s="11" t="s">
        <v>1252</v>
      </c>
      <c r="B1" s="12"/>
      <c r="C1" s="12"/>
      <c r="D1" s="13"/>
      <c r="E1" s="12"/>
      <c r="F1" s="12"/>
      <c r="G1" s="13"/>
    </row>
    <row r="2" spans="1:8" ht="27" customHeight="1">
      <c r="A2" s="548" t="s">
        <v>1253</v>
      </c>
      <c r="B2" s="548"/>
      <c r="C2" s="548"/>
      <c r="D2" s="548"/>
      <c r="E2" s="548"/>
      <c r="F2" s="548"/>
      <c r="G2" s="548"/>
      <c r="H2" s="548"/>
    </row>
    <row r="3" spans="1:8" ht="15.75" customHeight="1">
      <c r="A3" s="14"/>
      <c r="B3" s="14"/>
      <c r="C3" s="14"/>
      <c r="D3" s="14"/>
      <c r="E3" s="14"/>
      <c r="F3" s="14"/>
      <c r="G3" s="14"/>
      <c r="H3" s="14"/>
    </row>
    <row r="4" spans="1:6" ht="19.5" customHeight="1">
      <c r="A4" s="15"/>
      <c r="B4" s="16"/>
      <c r="C4" s="17"/>
      <c r="D4" s="17"/>
      <c r="E4" s="555" t="s">
        <v>3</v>
      </c>
      <c r="F4" s="555"/>
    </row>
    <row r="5" spans="1:6" ht="24.75" customHeight="1">
      <c r="A5" s="541" t="s">
        <v>1221</v>
      </c>
      <c r="B5" s="530" t="s">
        <v>1254</v>
      </c>
      <c r="C5" s="530"/>
      <c r="D5" s="533" t="s">
        <v>1222</v>
      </c>
      <c r="E5" s="556" t="s">
        <v>1254</v>
      </c>
      <c r="F5" s="557"/>
    </row>
    <row r="6" spans="1:6" ht="24.75" customHeight="1">
      <c r="A6" s="542"/>
      <c r="B6" s="19" t="s">
        <v>1223</v>
      </c>
      <c r="C6" s="18" t="s">
        <v>1224</v>
      </c>
      <c r="D6" s="534"/>
      <c r="E6" s="19" t="s">
        <v>1223</v>
      </c>
      <c r="F6" s="18" t="s">
        <v>1224</v>
      </c>
    </row>
    <row r="7" spans="1:6" s="10" customFormat="1" ht="24.75" customHeight="1">
      <c r="A7" s="20" t="s">
        <v>1225</v>
      </c>
      <c r="B7" s="21"/>
      <c r="C7" s="21"/>
      <c r="D7" s="22" t="s">
        <v>1255</v>
      </c>
      <c r="E7" s="21"/>
      <c r="F7" s="21"/>
    </row>
    <row r="8" spans="1:6" s="10" customFormat="1" ht="24.75" customHeight="1">
      <c r="A8" s="23" t="s">
        <v>1227</v>
      </c>
      <c r="B8" s="21"/>
      <c r="C8" s="21"/>
      <c r="D8" s="22" t="s">
        <v>1228</v>
      </c>
      <c r="E8" s="21"/>
      <c r="F8" s="21"/>
    </row>
    <row r="9" spans="1:6" s="10" customFormat="1" ht="24.75" customHeight="1">
      <c r="A9" s="23" t="s">
        <v>1229</v>
      </c>
      <c r="B9" s="21">
        <v>850000</v>
      </c>
      <c r="C9" s="21">
        <v>443778</v>
      </c>
      <c r="D9" s="22" t="s">
        <v>1230</v>
      </c>
      <c r="E9" s="24">
        <f>SUM(E10:E14)</f>
        <v>574000</v>
      </c>
      <c r="F9" s="24">
        <f>SUM(F10:F14)</f>
        <v>150018</v>
      </c>
    </row>
    <row r="10" spans="1:6" s="10" customFormat="1" ht="24.75" customHeight="1">
      <c r="A10" s="25" t="s">
        <v>1231</v>
      </c>
      <c r="B10" s="21"/>
      <c r="C10" s="21"/>
      <c r="D10" s="26" t="s">
        <v>1232</v>
      </c>
      <c r="E10" s="21">
        <v>550000</v>
      </c>
      <c r="F10" s="21">
        <v>135218</v>
      </c>
    </row>
    <row r="11" spans="1:6" s="10" customFormat="1" ht="24.75" customHeight="1">
      <c r="A11" s="20" t="s">
        <v>1233</v>
      </c>
      <c r="B11" s="21">
        <v>15000</v>
      </c>
      <c r="C11" s="21">
        <v>10000</v>
      </c>
      <c r="D11" s="26" t="s">
        <v>1234</v>
      </c>
      <c r="E11" s="21"/>
      <c r="F11" s="21"/>
    </row>
    <row r="12" spans="1:6" s="10" customFormat="1" ht="24.75" customHeight="1">
      <c r="A12" s="23" t="s">
        <v>1235</v>
      </c>
      <c r="B12" s="21">
        <v>9000</v>
      </c>
      <c r="C12" s="21">
        <v>4800</v>
      </c>
      <c r="D12" s="27" t="s">
        <v>1236</v>
      </c>
      <c r="E12" s="21"/>
      <c r="F12" s="21"/>
    </row>
    <row r="13" spans="1:6" s="10" customFormat="1" ht="24.75" customHeight="1">
      <c r="A13" s="23" t="s">
        <v>1237</v>
      </c>
      <c r="B13" s="21"/>
      <c r="C13" s="21"/>
      <c r="D13" s="27" t="s">
        <v>1238</v>
      </c>
      <c r="E13" s="21">
        <v>15000</v>
      </c>
      <c r="F13" s="21">
        <v>10000</v>
      </c>
    </row>
    <row r="14" spans="1:6" s="10" customFormat="1" ht="24.75" customHeight="1">
      <c r="A14" s="23"/>
      <c r="B14" s="21"/>
      <c r="C14" s="21"/>
      <c r="D14" s="27" t="s">
        <v>1239</v>
      </c>
      <c r="E14" s="21">
        <v>9000</v>
      </c>
      <c r="F14" s="21">
        <v>4800</v>
      </c>
    </row>
    <row r="15" spans="1:6" s="10" customFormat="1" ht="24.75" customHeight="1">
      <c r="A15" s="23"/>
      <c r="B15" s="21"/>
      <c r="C15" s="21"/>
      <c r="D15" s="22" t="s">
        <v>1240</v>
      </c>
      <c r="E15" s="21"/>
      <c r="F15" s="21"/>
    </row>
    <row r="16" spans="1:6" s="10" customFormat="1" ht="24.75" customHeight="1">
      <c r="A16" s="20"/>
      <c r="B16" s="21"/>
      <c r="C16" s="21"/>
      <c r="D16" s="22" t="s">
        <v>1241</v>
      </c>
      <c r="E16" s="21"/>
      <c r="F16" s="21"/>
    </row>
    <row r="17" spans="1:6" s="10" customFormat="1" ht="24.75" customHeight="1">
      <c r="A17" s="23"/>
      <c r="B17" s="21"/>
      <c r="C17" s="21"/>
      <c r="D17" s="22" t="s">
        <v>1242</v>
      </c>
      <c r="E17" s="3"/>
      <c r="F17" s="3"/>
    </row>
    <row r="18" spans="1:6" s="10" customFormat="1" ht="24.75" customHeight="1">
      <c r="A18" s="23"/>
      <c r="B18" s="21"/>
      <c r="C18" s="21"/>
      <c r="D18" s="22" t="s">
        <v>1243</v>
      </c>
      <c r="E18" s="21"/>
      <c r="F18" s="21"/>
    </row>
    <row r="19" spans="1:6" s="10" customFormat="1" ht="24.75" customHeight="1">
      <c r="A19" s="23"/>
      <c r="B19" s="21"/>
      <c r="C19" s="21"/>
      <c r="D19" s="22" t="s">
        <v>1244</v>
      </c>
      <c r="E19" s="21"/>
      <c r="F19" s="21"/>
    </row>
    <row r="20" spans="1:6" s="10" customFormat="1" ht="24.75" customHeight="1">
      <c r="A20" s="23"/>
      <c r="B20" s="21"/>
      <c r="C20" s="21"/>
      <c r="D20" s="28"/>
      <c r="E20" s="21"/>
      <c r="F20" s="21"/>
    </row>
    <row r="21" spans="1:6" s="10" customFormat="1" ht="24.75" customHeight="1">
      <c r="A21" s="23" t="s">
        <v>1245</v>
      </c>
      <c r="B21" s="21">
        <f>SUM(B7:B19)</f>
        <v>874000</v>
      </c>
      <c r="C21" s="21">
        <f>SUM(C7:C19)</f>
        <v>458578</v>
      </c>
      <c r="D21" s="23" t="s">
        <v>1246</v>
      </c>
      <c r="E21" s="21">
        <f>SUM(E7:E9,E15:E19)</f>
        <v>574000</v>
      </c>
      <c r="F21" s="21">
        <f>SUM(F7:F9,F15:F19)</f>
        <v>150018</v>
      </c>
    </row>
    <row r="22" spans="1:6" s="10" customFormat="1" ht="24.75" customHeight="1">
      <c r="A22" s="3"/>
      <c r="B22" s="3"/>
      <c r="C22" s="3"/>
      <c r="D22" s="3" t="s">
        <v>1256</v>
      </c>
      <c r="E22" s="3">
        <v>150000</v>
      </c>
      <c r="F22" s="3">
        <v>150000</v>
      </c>
    </row>
    <row r="23" spans="1:6" s="10" customFormat="1" ht="24.75" customHeight="1">
      <c r="A23" s="23" t="s">
        <v>94</v>
      </c>
      <c r="B23" s="23">
        <v>60000</v>
      </c>
      <c r="C23" s="3"/>
      <c r="D23" s="23" t="s">
        <v>123</v>
      </c>
      <c r="E23" s="3"/>
      <c r="F23" s="3">
        <v>2000</v>
      </c>
    </row>
    <row r="24" spans="1:6" s="10" customFormat="1" ht="24.75" customHeight="1">
      <c r="A24" s="23" t="s">
        <v>109</v>
      </c>
      <c r="B24" s="23"/>
      <c r="C24" s="3"/>
      <c r="D24" s="3" t="s">
        <v>110</v>
      </c>
      <c r="E24" s="3">
        <v>226000</v>
      </c>
      <c r="F24" s="3">
        <v>143933</v>
      </c>
    </row>
    <row r="25" spans="1:6" s="10" customFormat="1" ht="24.75" customHeight="1">
      <c r="A25" s="3" t="s">
        <v>126</v>
      </c>
      <c r="B25" s="3"/>
      <c r="C25" s="23"/>
      <c r="D25" s="23" t="s">
        <v>125</v>
      </c>
      <c r="E25" s="23"/>
      <c r="F25" s="23"/>
    </row>
    <row r="26" spans="1:6" s="10" customFormat="1" ht="24.75" customHeight="1">
      <c r="A26" s="23" t="s">
        <v>1248</v>
      </c>
      <c r="B26" s="23">
        <v>48000</v>
      </c>
      <c r="C26" s="23"/>
      <c r="D26" s="23" t="s">
        <v>1249</v>
      </c>
      <c r="E26" s="29">
        <f>B27-E21-E22-E23-E24-E25</f>
        <v>32000</v>
      </c>
      <c r="F26" s="29">
        <f>C27-F21-F22-F23-F24-F25</f>
        <v>12627</v>
      </c>
    </row>
    <row r="27" spans="1:6" s="10" customFormat="1" ht="24.75" customHeight="1">
      <c r="A27" s="30" t="s">
        <v>1250</v>
      </c>
      <c r="B27" s="31">
        <f>B21+B23++B24+B25+B26</f>
        <v>982000</v>
      </c>
      <c r="C27" s="31">
        <f>C21+C23++C24+C25+C26</f>
        <v>458578</v>
      </c>
      <c r="D27" s="30" t="s">
        <v>1251</v>
      </c>
      <c r="E27" s="31">
        <f>E21++E22+E23+E24+E25+E26</f>
        <v>982000</v>
      </c>
      <c r="F27" s="31">
        <f>F21++F22+F23+F24+F25+F26</f>
        <v>458578</v>
      </c>
    </row>
    <row r="28" spans="1:6" s="10" customFormat="1" ht="24.75" customHeight="1">
      <c r="A28"/>
      <c r="B28"/>
      <c r="C28"/>
      <c r="D28"/>
      <c r="E28"/>
      <c r="F28"/>
    </row>
    <row r="29" spans="1:6" s="10" customFormat="1" ht="24.75" customHeight="1">
      <c r="A29"/>
      <c r="B29"/>
      <c r="C29"/>
      <c r="D29"/>
      <c r="E29"/>
      <c r="F29"/>
    </row>
    <row r="30" spans="1:6" s="10" customFormat="1" ht="23.25" customHeight="1">
      <c r="A30"/>
      <c r="B30"/>
      <c r="C30"/>
      <c r="D30"/>
      <c r="E30"/>
      <c r="F30"/>
    </row>
    <row r="31" spans="1:6" s="10" customFormat="1" ht="24.75" customHeight="1">
      <c r="A31"/>
      <c r="B31"/>
      <c r="C31"/>
      <c r="D31"/>
      <c r="E31"/>
      <c r="F31"/>
    </row>
    <row r="32" ht="24.75" customHeight="1"/>
    <row r="33" ht="24.75" customHeight="1"/>
    <row r="34" ht="24.75" customHeight="1"/>
    <row r="35" ht="24.75" customHeight="1"/>
    <row r="36" ht="24.75" customHeight="1"/>
    <row r="37" ht="24.75" customHeight="1"/>
  </sheetData>
  <sheetProtection/>
  <mergeCells count="6">
    <mergeCell ref="A2:H2"/>
    <mergeCell ref="E4:F4"/>
    <mergeCell ref="B5:C5"/>
    <mergeCell ref="E5:F5"/>
    <mergeCell ref="A5:A6"/>
    <mergeCell ref="D5:D6"/>
  </mergeCells>
  <printOptions horizontalCentered="1"/>
  <pageMargins left="0.59" right="0.47" top="0.37" bottom="0.72" header="0.67" footer="0.47"/>
  <pageSetup firstPageNumber="44" useFirstPageNumber="1" horizontalDpi="600" verticalDpi="600" orientation="portrait" paperSize="9"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dimension ref="A1:I10"/>
  <sheetViews>
    <sheetView zoomScaleSheetLayoutView="100" zoomScalePageLayoutView="0" workbookViewId="0" topLeftCell="A1">
      <selection activeCell="M6" sqref="M6"/>
    </sheetView>
  </sheetViews>
  <sheetFormatPr defaultColWidth="9.00390625" defaultRowHeight="14.25"/>
  <cols>
    <col min="1" max="1" width="11.50390625" style="0" customWidth="1"/>
    <col min="2" max="9" width="11.875" style="0" customWidth="1"/>
  </cols>
  <sheetData>
    <row r="1" ht="14.25">
      <c r="A1" t="s">
        <v>1257</v>
      </c>
    </row>
    <row r="2" spans="1:9" ht="27.75" customHeight="1">
      <c r="A2" s="558" t="s">
        <v>1258</v>
      </c>
      <c r="B2" s="558"/>
      <c r="C2" s="558"/>
      <c r="D2" s="558"/>
      <c r="E2" s="558"/>
      <c r="F2" s="558"/>
      <c r="G2" s="558"/>
      <c r="H2" s="558"/>
      <c r="I2" s="558"/>
    </row>
    <row r="3" ht="24" customHeight="1"/>
    <row r="4" spans="1:9" ht="24.75" customHeight="1">
      <c r="A4" s="559"/>
      <c r="B4" s="559"/>
      <c r="C4" s="559"/>
      <c r="H4" s="560" t="s">
        <v>1259</v>
      </c>
      <c r="I4" s="560"/>
    </row>
    <row r="5" spans="1:9" ht="36.75" customHeight="1">
      <c r="A5" s="529" t="s">
        <v>1260</v>
      </c>
      <c r="B5" s="529" t="s">
        <v>1261</v>
      </c>
      <c r="C5" s="529"/>
      <c r="D5" s="529"/>
      <c r="E5" s="529"/>
      <c r="F5" s="529"/>
      <c r="G5" s="529" t="s">
        <v>1262</v>
      </c>
      <c r="H5" s="529"/>
      <c r="I5" s="529"/>
    </row>
    <row r="6" spans="1:9" ht="36.75" customHeight="1">
      <c r="A6" s="529"/>
      <c r="B6" s="529" t="s">
        <v>1263</v>
      </c>
      <c r="C6" s="529" t="s">
        <v>1264</v>
      </c>
      <c r="D6" s="529"/>
      <c r="E6" s="529" t="s">
        <v>1265</v>
      </c>
      <c r="F6" s="529"/>
      <c r="G6" s="529" t="s">
        <v>1263</v>
      </c>
      <c r="H6" s="529" t="s">
        <v>1264</v>
      </c>
      <c r="I6" s="529" t="s">
        <v>1265</v>
      </c>
    </row>
    <row r="7" spans="1:9" ht="36.75" customHeight="1">
      <c r="A7" s="529"/>
      <c r="B7" s="529"/>
      <c r="C7" s="2" t="s">
        <v>1266</v>
      </c>
      <c r="D7" s="2" t="s">
        <v>1267</v>
      </c>
      <c r="E7" s="2" t="s">
        <v>1266</v>
      </c>
      <c r="F7" s="2" t="s">
        <v>1267</v>
      </c>
      <c r="G7" s="529"/>
      <c r="H7" s="529"/>
      <c r="I7" s="529"/>
    </row>
    <row r="8" spans="1:9" ht="36.75" customHeight="1">
      <c r="A8" s="3" t="s">
        <v>1268</v>
      </c>
      <c r="B8" s="4">
        <v>454.30086951090004</v>
      </c>
      <c r="C8" s="4">
        <v>293.64618251089996</v>
      </c>
      <c r="D8" s="5">
        <v>64.63694045469015</v>
      </c>
      <c r="E8" s="4">
        <v>160.65468700000002</v>
      </c>
      <c r="F8" s="5">
        <v>35.36305954530986</v>
      </c>
      <c r="G8" s="6">
        <v>454.37</v>
      </c>
      <c r="H8" s="6">
        <v>293.72</v>
      </c>
      <c r="I8" s="6">
        <v>160.65</v>
      </c>
    </row>
    <row r="9" spans="1:9" ht="36.75" customHeight="1">
      <c r="A9" s="7" t="s">
        <v>1269</v>
      </c>
      <c r="B9" s="4">
        <v>185.3540039995</v>
      </c>
      <c r="C9" s="4">
        <v>65.5400599995</v>
      </c>
      <c r="D9" s="5">
        <v>35.359398008837616</v>
      </c>
      <c r="E9" s="4">
        <v>119.81394399999999</v>
      </c>
      <c r="F9" s="5">
        <v>64.64060199116238</v>
      </c>
      <c r="G9" s="4">
        <v>185.35</v>
      </c>
      <c r="H9" s="4">
        <v>65.54</v>
      </c>
      <c r="I9" s="4">
        <v>119.81</v>
      </c>
    </row>
    <row r="10" spans="1:9" ht="36.75" customHeight="1">
      <c r="A10" s="7" t="s">
        <v>1270</v>
      </c>
      <c r="B10" s="4">
        <v>268.9468655114</v>
      </c>
      <c r="C10" s="4">
        <v>228.10612251139997</v>
      </c>
      <c r="D10" s="8">
        <v>84.81456814068395</v>
      </c>
      <c r="E10" s="4">
        <v>40.840742999999996</v>
      </c>
      <c r="F10" s="8">
        <v>15.18543185931604</v>
      </c>
      <c r="G10" s="6">
        <v>269.02</v>
      </c>
      <c r="H10" s="6">
        <v>228.18</v>
      </c>
      <c r="I10" s="6">
        <v>40.84</v>
      </c>
    </row>
  </sheetData>
  <sheetProtection/>
  <mergeCells count="12">
    <mergeCell ref="H6:H7"/>
    <mergeCell ref="I6:I7"/>
    <mergeCell ref="A2:I2"/>
    <mergeCell ref="A4:C4"/>
    <mergeCell ref="H4:I4"/>
    <mergeCell ref="B5:F5"/>
    <mergeCell ref="G5:I5"/>
    <mergeCell ref="C6:D6"/>
    <mergeCell ref="E6:F6"/>
    <mergeCell ref="A5:A7"/>
    <mergeCell ref="B6:B7"/>
    <mergeCell ref="G6:G7"/>
  </mergeCells>
  <printOptions horizontalCentered="1"/>
  <pageMargins left="0.39" right="0.39" top="0.79" bottom="1" header="0.39" footer="0.51"/>
  <pageSetup firstPageNumber="45" useFirstPageNumber="1" horizontalDpi="600" verticalDpi="600" orientation="landscape" paperSize="9"/>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A16" sqref="A16:F16"/>
    </sheetView>
  </sheetViews>
  <sheetFormatPr defaultColWidth="9.00390625" defaultRowHeight="14.25"/>
  <cols>
    <col min="1" max="1" width="30.50390625" style="146" customWidth="1"/>
    <col min="2" max="2" width="13.875" style="146" customWidth="1"/>
    <col min="3" max="3" width="12.75390625" style="146" customWidth="1"/>
    <col min="4" max="4" width="39.00390625" style="146" customWidth="1"/>
    <col min="5" max="5" width="13.125" style="146" customWidth="1"/>
    <col min="6" max="6" width="13.50390625" style="146" customWidth="1"/>
    <col min="7" max="16384" width="9.00390625" style="146" customWidth="1"/>
  </cols>
  <sheetData>
    <row r="1" ht="14.25">
      <c r="A1" s="145" t="s">
        <v>1271</v>
      </c>
    </row>
    <row r="2" spans="1:6" ht="36" customHeight="1">
      <c r="A2" s="561" t="s">
        <v>1282</v>
      </c>
      <c r="B2" s="561"/>
      <c r="C2" s="561"/>
      <c r="D2" s="561"/>
      <c r="E2" s="561"/>
      <c r="F2" s="561"/>
    </row>
    <row r="3" spans="1:6" ht="25.5" customHeight="1">
      <c r="A3" s="147"/>
      <c r="B3" s="148"/>
      <c r="C3" s="148"/>
      <c r="D3" s="148"/>
      <c r="E3" s="150"/>
      <c r="F3" s="149" t="s">
        <v>1272</v>
      </c>
    </row>
    <row r="4" spans="1:6" ht="19.5" customHeight="1">
      <c r="A4" s="562" t="s">
        <v>1273</v>
      </c>
      <c r="B4" s="562"/>
      <c r="C4" s="562"/>
      <c r="D4" s="562" t="s">
        <v>1274</v>
      </c>
      <c r="E4" s="562"/>
      <c r="F4" s="562"/>
    </row>
    <row r="5" spans="1:6" ht="36.75" customHeight="1">
      <c r="A5" s="151" t="s">
        <v>1211</v>
      </c>
      <c r="B5" s="152" t="s">
        <v>1287</v>
      </c>
      <c r="C5" s="152" t="s">
        <v>1288</v>
      </c>
      <c r="D5" s="151" t="s">
        <v>1211</v>
      </c>
      <c r="E5" s="153" t="s">
        <v>1287</v>
      </c>
      <c r="F5" s="152" t="s">
        <v>1288</v>
      </c>
    </row>
    <row r="6" spans="1:6" ht="19.5" customHeight="1">
      <c r="A6" s="154" t="s">
        <v>1286</v>
      </c>
      <c r="B6" s="155">
        <f>B7+B8+B9+B10+B11</f>
        <v>11678.5</v>
      </c>
      <c r="C6" s="155">
        <f>C7+C8+C9+C10+C11</f>
        <v>19124.008239</v>
      </c>
      <c r="D6" s="154" t="s">
        <v>1289</v>
      </c>
      <c r="E6" s="155">
        <f>E7+E8+E9+E10+E11</f>
        <v>9210</v>
      </c>
      <c r="F6" s="155">
        <f>F7+F8+F9+F10+F11</f>
        <v>11196.5</v>
      </c>
    </row>
    <row r="7" spans="1:6" ht="19.5" customHeight="1">
      <c r="A7" s="156" t="s">
        <v>1290</v>
      </c>
      <c r="B7" s="155"/>
      <c r="C7" s="155">
        <v>7430</v>
      </c>
      <c r="D7" s="157" t="s">
        <v>1291</v>
      </c>
      <c r="E7" s="158">
        <v>9000</v>
      </c>
      <c r="F7" s="158">
        <v>8700</v>
      </c>
    </row>
    <row r="8" spans="1:6" ht="19.5" customHeight="1">
      <c r="A8" s="156" t="s">
        <v>1278</v>
      </c>
      <c r="B8" s="158">
        <v>300</v>
      </c>
      <c r="C8" s="155">
        <v>340.860465</v>
      </c>
      <c r="D8" s="159" t="s">
        <v>1292</v>
      </c>
      <c r="E8" s="160"/>
      <c r="F8" s="160">
        <v>2000</v>
      </c>
    </row>
    <row r="9" spans="1:6" ht="19.5" customHeight="1">
      <c r="A9" s="156" t="s">
        <v>1279</v>
      </c>
      <c r="B9" s="158">
        <v>11078.5</v>
      </c>
      <c r="C9" s="155">
        <v>11059.7483</v>
      </c>
      <c r="D9" s="156" t="s">
        <v>1283</v>
      </c>
      <c r="E9" s="158"/>
      <c r="F9" s="155"/>
    </row>
    <row r="10" spans="1:6" ht="19.5" customHeight="1">
      <c r="A10" s="156" t="s">
        <v>1280</v>
      </c>
      <c r="B10" s="158"/>
      <c r="C10" s="155"/>
      <c r="D10" s="157" t="s">
        <v>1284</v>
      </c>
      <c r="E10" s="158">
        <v>210</v>
      </c>
      <c r="F10" s="155">
        <v>196.5</v>
      </c>
    </row>
    <row r="11" spans="1:6" ht="19.5" customHeight="1">
      <c r="A11" s="156" t="s">
        <v>1281</v>
      </c>
      <c r="B11" s="158">
        <v>300</v>
      </c>
      <c r="C11" s="155">
        <v>293.399474</v>
      </c>
      <c r="D11" s="156" t="s">
        <v>1293</v>
      </c>
      <c r="E11" s="158"/>
      <c r="F11" s="155">
        <v>300</v>
      </c>
    </row>
    <row r="12" spans="1:6" ht="19.5" customHeight="1">
      <c r="A12" s="154" t="s">
        <v>1294</v>
      </c>
      <c r="B12" s="155"/>
      <c r="C12" s="155"/>
      <c r="D12" s="154" t="s">
        <v>1295</v>
      </c>
      <c r="E12" s="155"/>
      <c r="F12" s="155"/>
    </row>
    <row r="13" spans="1:6" ht="19.5" customHeight="1">
      <c r="A13" s="154" t="s">
        <v>1296</v>
      </c>
      <c r="B13" s="155"/>
      <c r="C13" s="155"/>
      <c r="D13" s="154" t="s">
        <v>1297</v>
      </c>
      <c r="E13" s="155">
        <v>2468.499</v>
      </c>
      <c r="F13" s="155">
        <v>7927.508239</v>
      </c>
    </row>
    <row r="14" spans="1:6" ht="19.5" customHeight="1">
      <c r="A14" s="161"/>
      <c r="B14" s="162"/>
      <c r="C14" s="162"/>
      <c r="D14" s="154" t="s">
        <v>1298</v>
      </c>
      <c r="E14" s="155"/>
      <c r="F14" s="155"/>
    </row>
    <row r="15" spans="1:6" ht="19.5" customHeight="1">
      <c r="A15" s="162" t="s">
        <v>1299</v>
      </c>
      <c r="B15" s="155">
        <f>B6+B12+B13</f>
        <v>11678.5</v>
      </c>
      <c r="C15" s="155">
        <f>C6+C12+C13</f>
        <v>19124.008239</v>
      </c>
      <c r="D15" s="162" t="s">
        <v>1313</v>
      </c>
      <c r="E15" s="163">
        <f>E6+E12+E13+E14</f>
        <v>11678.499</v>
      </c>
      <c r="F15" s="163">
        <f>F6+F12+F13+F14</f>
        <v>19124.008239</v>
      </c>
    </row>
    <row r="16" spans="1:6" ht="286.5" customHeight="1">
      <c r="A16" s="563" t="s">
        <v>1277</v>
      </c>
      <c r="B16" s="563"/>
      <c r="C16" s="563"/>
      <c r="D16" s="563"/>
      <c r="E16" s="563"/>
      <c r="F16" s="563"/>
    </row>
  </sheetData>
  <sheetProtection/>
  <mergeCells count="4">
    <mergeCell ref="A2:F2"/>
    <mergeCell ref="D4:F4"/>
    <mergeCell ref="A16:F16"/>
    <mergeCell ref="A4:C4"/>
  </mergeCells>
  <printOptions horizontalCentered="1"/>
  <pageMargins left="0.59" right="0.59" top="0.79" bottom="0.79" header="0.31" footer="0.39"/>
  <pageSetup firstPageNumber="13" useFirstPageNumber="1" horizontalDpi="600" verticalDpi="600" orientation="landscape" paperSize="9" scale="95"/>
</worksheet>
</file>

<file path=xl/worksheets/sheet18.xml><?xml version="1.0" encoding="utf-8"?>
<worksheet xmlns="http://schemas.openxmlformats.org/spreadsheetml/2006/main" xmlns:r="http://schemas.openxmlformats.org/officeDocument/2006/relationships">
  <dimension ref="A1:D17"/>
  <sheetViews>
    <sheetView zoomScalePageLayoutView="0" workbookViewId="0" topLeftCell="A1">
      <selection activeCell="A17" sqref="A17:D17"/>
    </sheetView>
  </sheetViews>
  <sheetFormatPr defaultColWidth="9.00390625" defaultRowHeight="14.25"/>
  <cols>
    <col min="1" max="1" width="30.50390625" style="164" customWidth="1"/>
    <col min="2" max="2" width="28.625" style="164" customWidth="1"/>
    <col min="3" max="3" width="35.25390625" style="164" customWidth="1"/>
    <col min="4" max="4" width="28.625" style="164" customWidth="1"/>
    <col min="5" max="16384" width="9.00390625" style="164" customWidth="1"/>
  </cols>
  <sheetData>
    <row r="1" ht="14.25">
      <c r="A1" s="145" t="s">
        <v>1300</v>
      </c>
    </row>
    <row r="2" spans="1:4" ht="36" customHeight="1">
      <c r="A2" s="564" t="s">
        <v>1302</v>
      </c>
      <c r="B2" s="564"/>
      <c r="C2" s="564"/>
      <c r="D2" s="564"/>
    </row>
    <row r="3" spans="1:4" ht="25.5" customHeight="1">
      <c r="A3" s="165"/>
      <c r="B3" s="166"/>
      <c r="C3" s="166"/>
      <c r="D3" s="167" t="s">
        <v>1272</v>
      </c>
    </row>
    <row r="4" spans="1:4" ht="19.5" customHeight="1">
      <c r="A4" s="565" t="s">
        <v>1273</v>
      </c>
      <c r="B4" s="565"/>
      <c r="C4" s="565" t="s">
        <v>1274</v>
      </c>
      <c r="D4" s="565"/>
    </row>
    <row r="5" spans="1:4" ht="19.5" customHeight="1">
      <c r="A5" s="168" t="s">
        <v>1211</v>
      </c>
      <c r="B5" s="168" t="s">
        <v>1254</v>
      </c>
      <c r="C5" s="168" t="s">
        <v>90</v>
      </c>
      <c r="D5" s="168" t="s">
        <v>1254</v>
      </c>
    </row>
    <row r="6" spans="1:4" ht="19.5" customHeight="1">
      <c r="A6" s="169" t="s">
        <v>1285</v>
      </c>
      <c r="B6" s="168">
        <f>B7+B8+B9+B10</f>
        <v>13300</v>
      </c>
      <c r="C6" s="171" t="s">
        <v>1289</v>
      </c>
      <c r="D6" s="172">
        <f>D7+D8+D9+D10+D11</f>
        <v>9310</v>
      </c>
    </row>
    <row r="7" spans="1:4" ht="19.5" customHeight="1">
      <c r="A7" s="169" t="s">
        <v>1303</v>
      </c>
      <c r="B7" s="168">
        <v>7400</v>
      </c>
      <c r="C7" s="171" t="s">
        <v>1308</v>
      </c>
      <c r="D7" s="172">
        <v>3830</v>
      </c>
    </row>
    <row r="8" spans="1:4" ht="19.5" customHeight="1">
      <c r="A8" s="169" t="s">
        <v>1304</v>
      </c>
      <c r="B8" s="168">
        <v>300</v>
      </c>
      <c r="C8" s="171" t="s">
        <v>1309</v>
      </c>
      <c r="D8" s="172">
        <v>5180</v>
      </c>
    </row>
    <row r="9" spans="1:4" ht="19.5" customHeight="1">
      <c r="A9" s="169" t="s">
        <v>1305</v>
      </c>
      <c r="B9" s="168"/>
      <c r="C9" s="171" t="s">
        <v>1310</v>
      </c>
      <c r="D9" s="172"/>
    </row>
    <row r="10" spans="1:4" ht="19.5" customHeight="1">
      <c r="A10" s="169" t="s">
        <v>1306</v>
      </c>
      <c r="B10" s="168">
        <v>5600</v>
      </c>
      <c r="C10" s="171" t="s">
        <v>1311</v>
      </c>
      <c r="D10" s="172">
        <v>300</v>
      </c>
    </row>
    <row r="11" spans="1:4" ht="19.5" customHeight="1">
      <c r="A11" s="169" t="s">
        <v>1307</v>
      </c>
      <c r="B11" s="168"/>
      <c r="C11" s="171" t="s">
        <v>1312</v>
      </c>
      <c r="D11" s="172"/>
    </row>
    <row r="12" spans="1:4" ht="19.5" customHeight="1">
      <c r="A12" s="169" t="s">
        <v>1294</v>
      </c>
      <c r="B12" s="168"/>
      <c r="C12" s="171" t="s">
        <v>1295</v>
      </c>
      <c r="D12" s="172"/>
    </row>
    <row r="13" spans="1:4" ht="19.5" customHeight="1">
      <c r="A13" s="169" t="s">
        <v>1296</v>
      </c>
      <c r="B13" s="168"/>
      <c r="C13" s="171" t="s">
        <v>1297</v>
      </c>
      <c r="D13" s="172">
        <v>3990</v>
      </c>
    </row>
    <row r="14" spans="1:4" ht="19.5" customHeight="1">
      <c r="A14" s="169"/>
      <c r="B14" s="168"/>
      <c r="C14" s="171" t="s">
        <v>1298</v>
      </c>
      <c r="D14" s="172"/>
    </row>
    <row r="15" spans="1:4" ht="19.5" customHeight="1">
      <c r="A15" s="162" t="s">
        <v>1299</v>
      </c>
      <c r="B15" s="168">
        <f>B6+B12+B13</f>
        <v>13300</v>
      </c>
      <c r="C15" s="162" t="s">
        <v>1313</v>
      </c>
      <c r="D15" s="170">
        <f>D6+D12+D13</f>
        <v>13300</v>
      </c>
    </row>
    <row r="16" spans="1:4" ht="19.5" customHeight="1">
      <c r="A16" s="169"/>
      <c r="B16" s="168"/>
      <c r="C16" s="169"/>
      <c r="D16" s="168"/>
    </row>
    <row r="17" spans="1:4" ht="315.75" customHeight="1">
      <c r="A17" s="566" t="s">
        <v>1301</v>
      </c>
      <c r="B17" s="566"/>
      <c r="C17" s="566"/>
      <c r="D17" s="566"/>
    </row>
  </sheetData>
  <sheetProtection/>
  <mergeCells count="4">
    <mergeCell ref="A2:D2"/>
    <mergeCell ref="A4:B4"/>
    <mergeCell ref="C4:D4"/>
    <mergeCell ref="A17:D17"/>
  </mergeCells>
  <printOptions horizontalCentered="1"/>
  <pageMargins left="0.59" right="0.59" top="0.79" bottom="0.79" header="0.31" footer="0.39"/>
  <pageSetup firstPageNumber="13" useFirstPageNumber="1" horizontalDpi="600" verticalDpi="600" orientation="landscape" paperSize="9" scale="95"/>
</worksheet>
</file>

<file path=xl/worksheets/sheet19.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K17" sqref="K17"/>
    </sheetView>
  </sheetViews>
  <sheetFormatPr defaultColWidth="9.00390625" defaultRowHeight="14.25"/>
  <cols>
    <col min="1" max="1" width="5.625" style="173" customWidth="1"/>
    <col min="2" max="2" width="20.00390625" style="173" customWidth="1"/>
    <col min="3" max="3" width="11.375" style="173" customWidth="1"/>
    <col min="4" max="4" width="10.875" style="173" customWidth="1"/>
    <col min="5" max="5" width="13.625" style="173" customWidth="1"/>
    <col min="6" max="6" width="11.50390625" style="173" customWidth="1"/>
    <col min="7" max="7" width="11.625" style="173" customWidth="1"/>
    <col min="8" max="8" width="12.125" style="173" customWidth="1"/>
    <col min="9" max="9" width="10.625" style="173" customWidth="1"/>
    <col min="10" max="10" width="11.00390625" style="173" customWidth="1"/>
    <col min="11" max="16384" width="9.00390625" style="173" customWidth="1"/>
  </cols>
  <sheetData>
    <row r="1" s="164" customFormat="1" ht="14.25">
      <c r="A1" s="145" t="s">
        <v>1342</v>
      </c>
    </row>
    <row r="2" spans="1:8" ht="22.5">
      <c r="A2" s="567" t="s">
        <v>1314</v>
      </c>
      <c r="B2" s="567"/>
      <c r="C2" s="567"/>
      <c r="D2" s="567"/>
      <c r="E2" s="567"/>
      <c r="F2" s="567"/>
      <c r="G2" s="567"/>
      <c r="H2" s="567"/>
    </row>
    <row r="3" spans="1:9" ht="14.25">
      <c r="A3" s="174" t="s">
        <v>1315</v>
      </c>
      <c r="B3" s="568" t="s">
        <v>3</v>
      </c>
      <c r="C3" s="569"/>
      <c r="D3" s="569"/>
      <c r="E3" s="569"/>
      <c r="F3" s="569"/>
      <c r="G3" s="569"/>
      <c r="H3" s="569"/>
      <c r="I3" s="569"/>
    </row>
    <row r="4" spans="1:9" ht="48.75" customHeight="1">
      <c r="A4" s="175" t="s">
        <v>1316</v>
      </c>
      <c r="B4" s="176" t="s">
        <v>1317</v>
      </c>
      <c r="C4" s="175" t="s">
        <v>1263</v>
      </c>
      <c r="D4" s="175" t="s">
        <v>1318</v>
      </c>
      <c r="E4" s="177" t="s">
        <v>1319</v>
      </c>
      <c r="F4" s="175" t="s">
        <v>1320</v>
      </c>
      <c r="G4" s="175" t="s">
        <v>1321</v>
      </c>
      <c r="H4" s="175" t="s">
        <v>1322</v>
      </c>
      <c r="I4" s="175" t="s">
        <v>1323</v>
      </c>
    </row>
    <row r="5" spans="1:10" s="185" customFormat="1" ht="19.5" customHeight="1">
      <c r="A5" s="178">
        <v>1</v>
      </c>
      <c r="B5" s="179" t="s">
        <v>1324</v>
      </c>
      <c r="C5" s="180">
        <f>'[4]机关养老'!D20+'[4]失业保险'!D18+'[4]医疗'!D24+'[4]工伤'!D15+'[4]失地'!D15</f>
        <v>249122</v>
      </c>
      <c r="D5" s="180"/>
      <c r="E5" s="181">
        <v>12560</v>
      </c>
      <c r="F5" s="182">
        <v>6944</v>
      </c>
      <c r="G5" s="182">
        <v>91053</v>
      </c>
      <c r="H5" s="180">
        <v>47115</v>
      </c>
      <c r="I5" s="183">
        <v>91450</v>
      </c>
      <c r="J5" s="184"/>
    </row>
    <row r="6" spans="1:10" s="185" customFormat="1" ht="19.5" customHeight="1">
      <c r="A6" s="178">
        <v>2</v>
      </c>
      <c r="B6" s="179" t="s">
        <v>1325</v>
      </c>
      <c r="C6" s="180">
        <f>'[4]机关养老'!D19+'[4]失业保险'!D17+'[4]医疗'!D23+'[4]工伤'!D13+'[4]失地'!D14</f>
        <v>170067</v>
      </c>
      <c r="D6" s="180"/>
      <c r="E6" s="181">
        <f>E7+E8+E9+E10+E11+E12+E13</f>
        <v>65698</v>
      </c>
      <c r="F6" s="181">
        <f>F7+F8+F9+F10+F11+F12+F13</f>
        <v>6651</v>
      </c>
      <c r="G6" s="181">
        <f>G7+G8+G9+G10+G11+G12+G13</f>
        <v>60419</v>
      </c>
      <c r="H6" s="181">
        <f>H7+H8+H9+H10+H11+H12+H13</f>
        <v>20187</v>
      </c>
      <c r="I6" s="183">
        <v>17112</v>
      </c>
      <c r="J6" s="184"/>
    </row>
    <row r="7" spans="1:10" ht="19.5" customHeight="1">
      <c r="A7" s="175">
        <v>3</v>
      </c>
      <c r="B7" s="186" t="s">
        <v>1326</v>
      </c>
      <c r="C7" s="187">
        <f aca="true" t="shared" si="0" ref="C7:C13">E7+F7+G7+H7+I7</f>
        <v>131440</v>
      </c>
      <c r="D7" s="188"/>
      <c r="E7" s="189">
        <v>35165</v>
      </c>
      <c r="F7" s="190">
        <v>3720</v>
      </c>
      <c r="G7" s="188">
        <v>56923</v>
      </c>
      <c r="H7" s="188">
        <v>19647</v>
      </c>
      <c r="I7" s="191">
        <v>15985</v>
      </c>
      <c r="J7" s="184"/>
    </row>
    <row r="8" spans="1:10" ht="19.5" customHeight="1">
      <c r="A8" s="175">
        <v>4</v>
      </c>
      <c r="B8" s="186" t="s">
        <v>1327</v>
      </c>
      <c r="C8" s="187">
        <f t="shared" si="0"/>
        <v>3475</v>
      </c>
      <c r="D8" s="188"/>
      <c r="E8" s="189">
        <v>272</v>
      </c>
      <c r="F8" s="190">
        <v>79</v>
      </c>
      <c r="G8" s="188">
        <v>1457</v>
      </c>
      <c r="H8" s="188">
        <v>540</v>
      </c>
      <c r="I8" s="191">
        <v>1127</v>
      </c>
      <c r="J8" s="184"/>
    </row>
    <row r="9" spans="1:10" ht="19.5" customHeight="1">
      <c r="A9" s="175">
        <v>5</v>
      </c>
      <c r="B9" s="186" t="s">
        <v>1328</v>
      </c>
      <c r="C9" s="187">
        <f t="shared" si="0"/>
        <v>30746</v>
      </c>
      <c r="D9" s="192"/>
      <c r="E9" s="189">
        <v>29746</v>
      </c>
      <c r="F9" s="190"/>
      <c r="G9" s="188">
        <v>1000</v>
      </c>
      <c r="H9" s="188"/>
      <c r="I9" s="191"/>
      <c r="J9" s="184"/>
    </row>
    <row r="10" spans="1:10" ht="19.5" customHeight="1">
      <c r="A10" s="175">
        <v>6</v>
      </c>
      <c r="B10" s="186" t="s">
        <v>1329</v>
      </c>
      <c r="C10" s="187">
        <f t="shared" si="0"/>
        <v>1030</v>
      </c>
      <c r="D10" s="188"/>
      <c r="E10" s="189"/>
      <c r="F10" s="190">
        <v>5</v>
      </c>
      <c r="G10" s="188">
        <v>1025</v>
      </c>
      <c r="H10" s="188"/>
      <c r="I10" s="191"/>
      <c r="J10" s="184"/>
    </row>
    <row r="11" spans="1:10" ht="19.5" customHeight="1">
      <c r="A11" s="175">
        <v>7</v>
      </c>
      <c r="B11" s="186" t="s">
        <v>1330</v>
      </c>
      <c r="C11" s="187">
        <f t="shared" si="0"/>
        <v>530</v>
      </c>
      <c r="D11" s="188"/>
      <c r="E11" s="189">
        <v>515</v>
      </c>
      <c r="F11" s="190">
        <v>1</v>
      </c>
      <c r="G11" s="188">
        <v>14</v>
      </c>
      <c r="H11" s="188"/>
      <c r="I11" s="191"/>
      <c r="J11" s="184"/>
    </row>
    <row r="12" spans="1:10" ht="19.5" customHeight="1">
      <c r="A12" s="175">
        <v>8</v>
      </c>
      <c r="B12" s="186" t="s">
        <v>1331</v>
      </c>
      <c r="C12" s="187">
        <f t="shared" si="0"/>
        <v>2094</v>
      </c>
      <c r="D12" s="188"/>
      <c r="E12" s="189"/>
      <c r="F12" s="190">
        <v>2094</v>
      </c>
      <c r="G12" s="188"/>
      <c r="H12" s="188"/>
      <c r="I12" s="191"/>
      <c r="J12" s="184"/>
    </row>
    <row r="13" spans="1:10" ht="19.5" customHeight="1">
      <c r="A13" s="175">
        <v>9</v>
      </c>
      <c r="B13" s="186" t="s">
        <v>1332</v>
      </c>
      <c r="C13" s="187">
        <f t="shared" si="0"/>
        <v>752</v>
      </c>
      <c r="D13" s="188"/>
      <c r="E13" s="189"/>
      <c r="F13" s="190">
        <v>752</v>
      </c>
      <c r="G13" s="188"/>
      <c r="H13" s="188"/>
      <c r="I13" s="191"/>
      <c r="J13" s="184"/>
    </row>
    <row r="14" spans="1:10" s="185" customFormat="1" ht="19.5" customHeight="1">
      <c r="A14" s="178">
        <v>10</v>
      </c>
      <c r="B14" s="179" t="s">
        <v>1333</v>
      </c>
      <c r="C14" s="180">
        <f>'[4]机关养老'!I18+'[4]失业保险'!I17+'[4]医疗'!I23+'[4]工伤'!I13+'[4]失地'!I14</f>
        <v>174297</v>
      </c>
      <c r="D14" s="182"/>
      <c r="E14" s="181">
        <f>E15+E16+E17+E18+E19</f>
        <v>57299</v>
      </c>
      <c r="F14" s="181">
        <f>F15+F16+F17+F18+F19</f>
        <v>7719</v>
      </c>
      <c r="G14" s="181">
        <f>G15+G16+G17+G18+G19</f>
        <v>60293</v>
      </c>
      <c r="H14" s="181">
        <f>H15+H16+H17+H18+H19</f>
        <v>16624</v>
      </c>
      <c r="I14" s="183">
        <f>I15+I16+I17+I18+I19</f>
        <v>32362</v>
      </c>
      <c r="J14" s="184"/>
    </row>
    <row r="15" spans="1:10" ht="19.5" customHeight="1">
      <c r="A15" s="175">
        <v>11</v>
      </c>
      <c r="B15" s="186" t="s">
        <v>1334</v>
      </c>
      <c r="C15" s="187">
        <f>E15+F15+G15+H15+I15</f>
        <v>168573</v>
      </c>
      <c r="D15" s="193"/>
      <c r="E15" s="189">
        <v>56070</v>
      </c>
      <c r="F15" s="190">
        <v>4700</v>
      </c>
      <c r="G15" s="188">
        <v>60219</v>
      </c>
      <c r="H15" s="188">
        <v>15222</v>
      </c>
      <c r="I15" s="191">
        <v>32362</v>
      </c>
      <c r="J15" s="184"/>
    </row>
    <row r="16" spans="1:10" ht="19.5" customHeight="1">
      <c r="A16" s="175">
        <v>12</v>
      </c>
      <c r="B16" s="186" t="s">
        <v>1335</v>
      </c>
      <c r="C16" s="187">
        <f>E16+F16+G16+H16+I16</f>
        <v>3404</v>
      </c>
      <c r="D16" s="191"/>
      <c r="E16" s="191">
        <v>1069</v>
      </c>
      <c r="F16" s="191">
        <v>2205</v>
      </c>
      <c r="G16" s="191"/>
      <c r="H16" s="191">
        <v>130</v>
      </c>
      <c r="I16" s="191"/>
      <c r="J16" s="184"/>
    </row>
    <row r="17" spans="1:10" ht="19.5" customHeight="1">
      <c r="A17" s="175">
        <v>13</v>
      </c>
      <c r="B17" s="186" t="s">
        <v>1336</v>
      </c>
      <c r="C17" s="187">
        <f>E17+F17+G17+H17+I17</f>
        <v>245</v>
      </c>
      <c r="D17" s="191"/>
      <c r="E17" s="191">
        <v>160</v>
      </c>
      <c r="F17" s="191">
        <v>11</v>
      </c>
      <c r="G17" s="191">
        <v>74</v>
      </c>
      <c r="H17" s="191"/>
      <c r="I17" s="191"/>
      <c r="J17" s="184"/>
    </row>
    <row r="18" spans="1:10" ht="19.5" customHeight="1">
      <c r="A18" s="175">
        <v>14</v>
      </c>
      <c r="B18" s="186" t="s">
        <v>1337</v>
      </c>
      <c r="C18" s="187">
        <f>E18+F18+G18+H18+I18</f>
        <v>230</v>
      </c>
      <c r="D18" s="191"/>
      <c r="E18" s="191"/>
      <c r="F18" s="191">
        <v>230</v>
      </c>
      <c r="G18" s="191"/>
      <c r="H18" s="191"/>
      <c r="I18" s="191"/>
      <c r="J18" s="184"/>
    </row>
    <row r="19" spans="1:10" ht="19.5" customHeight="1">
      <c r="A19" s="175">
        <v>15</v>
      </c>
      <c r="B19" s="186" t="s">
        <v>1338</v>
      </c>
      <c r="C19" s="187">
        <f>E19+F19+G19+H19+I19</f>
        <v>1845</v>
      </c>
      <c r="D19" s="191"/>
      <c r="E19" s="191"/>
      <c r="F19" s="191">
        <v>573</v>
      </c>
      <c r="G19" s="191"/>
      <c r="H19" s="191">
        <v>1272</v>
      </c>
      <c r="I19" s="191"/>
      <c r="J19" s="184"/>
    </row>
    <row r="20" spans="1:10" s="185" customFormat="1" ht="19.5" customHeight="1">
      <c r="A20" s="178">
        <v>16</v>
      </c>
      <c r="B20" s="179" t="s">
        <v>1339</v>
      </c>
      <c r="C20" s="180">
        <f>'[4]机关养老'!I20+'[4]失业保险'!I19+'[4]医疗'!I25+'[4]工伤'!I15+'[4]失地'!I16</f>
        <v>244892</v>
      </c>
      <c r="D20" s="183"/>
      <c r="E20" s="183">
        <f>E5+E6-E14</f>
        <v>20959</v>
      </c>
      <c r="F20" s="183">
        <f>F5+F6-F14</f>
        <v>5876</v>
      </c>
      <c r="G20" s="183">
        <f>G5+G6-G14</f>
        <v>91179</v>
      </c>
      <c r="H20" s="183">
        <f>H5+H6-H14</f>
        <v>50678</v>
      </c>
      <c r="I20" s="183">
        <f>I5+I6-I14</f>
        <v>76200</v>
      </c>
      <c r="J20" s="184"/>
    </row>
    <row r="21" spans="1:9" ht="19.5" customHeight="1">
      <c r="A21" s="175">
        <v>17</v>
      </c>
      <c r="B21" s="186" t="s">
        <v>1340</v>
      </c>
      <c r="C21" s="187">
        <f>E21+F21+G21+H21+I21</f>
        <v>-4230</v>
      </c>
      <c r="D21" s="191"/>
      <c r="E21" s="191">
        <f>E6-E14</f>
        <v>8399</v>
      </c>
      <c r="F21" s="191">
        <v>-1068</v>
      </c>
      <c r="G21" s="191">
        <f>G6-G14</f>
        <v>126</v>
      </c>
      <c r="H21" s="191">
        <f>H6-H14</f>
        <v>3563</v>
      </c>
      <c r="I21" s="191">
        <f>I6-I14</f>
        <v>-15250</v>
      </c>
    </row>
    <row r="22" spans="1:8" ht="21.75" customHeight="1">
      <c r="A22" s="570" t="s">
        <v>1341</v>
      </c>
      <c r="B22" s="570"/>
      <c r="C22" s="570"/>
      <c r="D22" s="570"/>
      <c r="E22" s="570"/>
      <c r="F22" s="570"/>
      <c r="G22" s="570"/>
      <c r="H22" s="570"/>
    </row>
    <row r="23" spans="1:9" ht="49.5" customHeight="1">
      <c r="A23" s="571" t="s">
        <v>1343</v>
      </c>
      <c r="B23" s="572"/>
      <c r="C23" s="572"/>
      <c r="D23" s="572"/>
      <c r="E23" s="572"/>
      <c r="F23" s="572"/>
      <c r="G23" s="572"/>
      <c r="H23" s="572"/>
      <c r="I23" s="572"/>
    </row>
    <row r="24" spans="1:9" ht="49.5" customHeight="1">
      <c r="A24" s="572"/>
      <c r="B24" s="572"/>
      <c r="C24" s="572"/>
      <c r="D24" s="572"/>
      <c r="E24" s="572"/>
      <c r="F24" s="572"/>
      <c r="G24" s="572"/>
      <c r="H24" s="572"/>
      <c r="I24" s="572"/>
    </row>
    <row r="25" spans="1:9" ht="49.5" customHeight="1">
      <c r="A25" s="572"/>
      <c r="B25" s="572"/>
      <c r="C25" s="572"/>
      <c r="D25" s="572"/>
      <c r="E25" s="572"/>
      <c r="F25" s="572"/>
      <c r="G25" s="572"/>
      <c r="H25" s="572"/>
      <c r="I25" s="572"/>
    </row>
    <row r="26" spans="1:9" ht="49.5" customHeight="1">
      <c r="A26" s="572"/>
      <c r="B26" s="572"/>
      <c r="C26" s="572"/>
      <c r="D26" s="572"/>
      <c r="E26" s="572"/>
      <c r="F26" s="572"/>
      <c r="G26" s="572"/>
      <c r="H26" s="572"/>
      <c r="I26" s="572"/>
    </row>
    <row r="27" spans="1:9" ht="49.5" customHeight="1">
      <c r="A27" s="572"/>
      <c r="B27" s="572"/>
      <c r="C27" s="572"/>
      <c r="D27" s="572"/>
      <c r="E27" s="572"/>
      <c r="F27" s="572"/>
      <c r="G27" s="572"/>
      <c r="H27" s="572"/>
      <c r="I27" s="572"/>
    </row>
    <row r="28" spans="1:9" ht="49.5" customHeight="1">
      <c r="A28" s="572"/>
      <c r="B28" s="572"/>
      <c r="C28" s="572"/>
      <c r="D28" s="572"/>
      <c r="E28" s="572"/>
      <c r="F28" s="572"/>
      <c r="G28" s="572"/>
      <c r="H28" s="572"/>
      <c r="I28" s="572"/>
    </row>
    <row r="29" spans="1:9" ht="49.5" customHeight="1">
      <c r="A29" s="572"/>
      <c r="B29" s="572"/>
      <c r="C29" s="572"/>
      <c r="D29" s="572"/>
      <c r="E29" s="572"/>
      <c r="F29" s="572"/>
      <c r="G29" s="572"/>
      <c r="H29" s="572"/>
      <c r="I29" s="572"/>
    </row>
    <row r="30" spans="1:9" ht="49.5" customHeight="1">
      <c r="A30" s="572"/>
      <c r="B30" s="572"/>
      <c r="C30" s="572"/>
      <c r="D30" s="572"/>
      <c r="E30" s="572"/>
      <c r="F30" s="572"/>
      <c r="G30" s="572"/>
      <c r="H30" s="572"/>
      <c r="I30" s="572"/>
    </row>
    <row r="31" spans="1:9" ht="49.5" customHeight="1">
      <c r="A31" s="572"/>
      <c r="B31" s="572"/>
      <c r="C31" s="572"/>
      <c r="D31" s="572"/>
      <c r="E31" s="572"/>
      <c r="F31" s="572"/>
      <c r="G31" s="572"/>
      <c r="H31" s="572"/>
      <c r="I31" s="572"/>
    </row>
    <row r="32" spans="1:9" ht="49.5" customHeight="1">
      <c r="A32" s="572"/>
      <c r="B32" s="572"/>
      <c r="C32" s="572"/>
      <c r="D32" s="572"/>
      <c r="E32" s="572"/>
      <c r="F32" s="572"/>
      <c r="G32" s="572"/>
      <c r="H32" s="572"/>
      <c r="I32" s="572"/>
    </row>
    <row r="33" spans="1:9" ht="49.5" customHeight="1">
      <c r="A33" s="572"/>
      <c r="B33" s="572"/>
      <c r="C33" s="572"/>
      <c r="D33" s="572"/>
      <c r="E33" s="572"/>
      <c r="F33" s="572"/>
      <c r="G33" s="572"/>
      <c r="H33" s="572"/>
      <c r="I33" s="572"/>
    </row>
    <row r="34" spans="1:9" ht="49.5" customHeight="1">
      <c r="A34" s="572"/>
      <c r="B34" s="572"/>
      <c r="C34" s="572"/>
      <c r="D34" s="572"/>
      <c r="E34" s="572"/>
      <c r="F34" s="572"/>
      <c r="G34" s="572"/>
      <c r="H34" s="572"/>
      <c r="I34" s="572"/>
    </row>
    <row r="35" spans="1:9" ht="49.5" customHeight="1">
      <c r="A35" s="572"/>
      <c r="B35" s="572"/>
      <c r="C35" s="572"/>
      <c r="D35" s="572"/>
      <c r="E35" s="572"/>
      <c r="F35" s="572"/>
      <c r="G35" s="572"/>
      <c r="H35" s="572"/>
      <c r="I35" s="572"/>
    </row>
    <row r="36" spans="1:9" ht="49.5" customHeight="1">
      <c r="A36" s="572"/>
      <c r="B36" s="572"/>
      <c r="C36" s="572"/>
      <c r="D36" s="572"/>
      <c r="E36" s="572"/>
      <c r="F36" s="572"/>
      <c r="G36" s="572"/>
      <c r="H36" s="572"/>
      <c r="I36" s="572"/>
    </row>
    <row r="37" spans="1:9" ht="49.5" customHeight="1">
      <c r="A37" s="572"/>
      <c r="B37" s="572"/>
      <c r="C37" s="572"/>
      <c r="D37" s="572"/>
      <c r="E37" s="572"/>
      <c r="F37" s="572"/>
      <c r="G37" s="572"/>
      <c r="H37" s="572"/>
      <c r="I37" s="572"/>
    </row>
    <row r="38" spans="1:9" ht="49.5" customHeight="1">
      <c r="A38" s="572"/>
      <c r="B38" s="572"/>
      <c r="C38" s="572"/>
      <c r="D38" s="572"/>
      <c r="E38" s="572"/>
      <c r="F38" s="572"/>
      <c r="G38" s="572"/>
      <c r="H38" s="572"/>
      <c r="I38" s="572"/>
    </row>
    <row r="39" spans="1:9" ht="49.5" customHeight="1">
      <c r="A39" s="572"/>
      <c r="B39" s="572"/>
      <c r="C39" s="572"/>
      <c r="D39" s="572"/>
      <c r="E39" s="572"/>
      <c r="F39" s="572"/>
      <c r="G39" s="572"/>
      <c r="H39" s="572"/>
      <c r="I39" s="572"/>
    </row>
    <row r="40" spans="1:9" ht="49.5" customHeight="1">
      <c r="A40" s="572"/>
      <c r="B40" s="572"/>
      <c r="C40" s="572"/>
      <c r="D40" s="572"/>
      <c r="E40" s="572"/>
      <c r="F40" s="572"/>
      <c r="G40" s="572"/>
      <c r="H40" s="572"/>
      <c r="I40" s="572"/>
    </row>
    <row r="41" spans="1:9" ht="49.5" customHeight="1">
      <c r="A41" s="572"/>
      <c r="B41" s="572"/>
      <c r="C41" s="572"/>
      <c r="D41" s="572"/>
      <c r="E41" s="572"/>
      <c r="F41" s="572"/>
      <c r="G41" s="572"/>
      <c r="H41" s="572"/>
      <c r="I41" s="572"/>
    </row>
    <row r="42" spans="1:9" ht="49.5" customHeight="1">
      <c r="A42" s="572"/>
      <c r="B42" s="572"/>
      <c r="C42" s="572"/>
      <c r="D42" s="572"/>
      <c r="E42" s="572"/>
      <c r="F42" s="572"/>
      <c r="G42" s="572"/>
      <c r="H42" s="572"/>
      <c r="I42" s="572"/>
    </row>
    <row r="43" spans="1:9" ht="49.5" customHeight="1">
      <c r="A43" s="572"/>
      <c r="B43" s="572"/>
      <c r="C43" s="572"/>
      <c r="D43" s="572"/>
      <c r="E43" s="572"/>
      <c r="F43" s="572"/>
      <c r="G43" s="572"/>
      <c r="H43" s="572"/>
      <c r="I43" s="572"/>
    </row>
    <row r="44" spans="1:9" ht="49.5" customHeight="1">
      <c r="A44" s="572"/>
      <c r="B44" s="572"/>
      <c r="C44" s="572"/>
      <c r="D44" s="572"/>
      <c r="E44" s="572"/>
      <c r="F44" s="572"/>
      <c r="G44" s="572"/>
      <c r="H44" s="572"/>
      <c r="I44" s="572"/>
    </row>
    <row r="45" spans="1:9" ht="49.5" customHeight="1">
      <c r="A45" s="572"/>
      <c r="B45" s="572"/>
      <c r="C45" s="572"/>
      <c r="D45" s="572"/>
      <c r="E45" s="572"/>
      <c r="F45" s="572"/>
      <c r="G45" s="572"/>
      <c r="H45" s="572"/>
      <c r="I45" s="572"/>
    </row>
    <row r="46" spans="1:9" ht="49.5" customHeight="1">
      <c r="A46" s="572"/>
      <c r="B46" s="572"/>
      <c r="C46" s="572"/>
      <c r="D46" s="572"/>
      <c r="E46" s="572"/>
      <c r="F46" s="572"/>
      <c r="G46" s="572"/>
      <c r="H46" s="572"/>
      <c r="I46" s="572"/>
    </row>
    <row r="47" spans="1:9" ht="49.5" customHeight="1">
      <c r="A47" s="572"/>
      <c r="B47" s="572"/>
      <c r="C47" s="572"/>
      <c r="D47" s="572"/>
      <c r="E47" s="572"/>
      <c r="F47" s="572"/>
      <c r="G47" s="572"/>
      <c r="H47" s="572"/>
      <c r="I47" s="572"/>
    </row>
    <row r="48" spans="1:9" ht="49.5" customHeight="1">
      <c r="A48" s="572"/>
      <c r="B48" s="572"/>
      <c r="C48" s="572"/>
      <c r="D48" s="572"/>
      <c r="E48" s="572"/>
      <c r="F48" s="572"/>
      <c r="G48" s="572"/>
      <c r="H48" s="572"/>
      <c r="I48" s="572"/>
    </row>
    <row r="49" spans="1:9" ht="49.5" customHeight="1">
      <c r="A49" s="572"/>
      <c r="B49" s="572"/>
      <c r="C49" s="572"/>
      <c r="D49" s="572"/>
      <c r="E49" s="572"/>
      <c r="F49" s="572"/>
      <c r="G49" s="572"/>
      <c r="H49" s="572"/>
      <c r="I49" s="572"/>
    </row>
    <row r="50" spans="1:9" ht="101.25" customHeight="1">
      <c r="A50" s="572"/>
      <c r="B50" s="572"/>
      <c r="C50" s="572"/>
      <c r="D50" s="572"/>
      <c r="E50" s="572"/>
      <c r="F50" s="572"/>
      <c r="G50" s="572"/>
      <c r="H50" s="572"/>
      <c r="I50" s="572"/>
    </row>
  </sheetData>
  <sheetProtection/>
  <mergeCells count="4">
    <mergeCell ref="A2:H2"/>
    <mergeCell ref="B3:I3"/>
    <mergeCell ref="A22:H22"/>
    <mergeCell ref="A23:I50"/>
  </mergeCells>
  <printOptions horizontalCentered="1" verticalCentered="1"/>
  <pageMargins left="0.75" right="0.75" top="0.98" bottom="0.98" header="0.51" footer="0.51"/>
  <pageSetup firstPageNumber="927" useFirstPageNumber="1" horizontalDpi="600" verticalDpi="600" orientation="landscape" paperSize="9"/>
  <headerFooter scaleWithDoc="0"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GT30"/>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H14" sqref="H14"/>
    </sheetView>
  </sheetViews>
  <sheetFormatPr defaultColWidth="9.00390625" defaultRowHeight="14.25"/>
  <cols>
    <col min="1" max="1" width="28.875" style="10" customWidth="1"/>
    <col min="2" max="2" width="11.375" style="10" customWidth="1"/>
    <col min="3" max="3" width="11.25390625" style="10" customWidth="1"/>
    <col min="4" max="4" width="9.875" style="10" customWidth="1"/>
    <col min="5" max="5" width="10.625" style="10" customWidth="1"/>
    <col min="6" max="16384" width="9.00390625" style="10" customWidth="1"/>
  </cols>
  <sheetData>
    <row r="1" spans="1:5" s="70" customFormat="1" ht="14.25">
      <c r="A1" s="11" t="s">
        <v>57</v>
      </c>
      <c r="B1" s="77"/>
      <c r="C1" s="77"/>
      <c r="D1" s="78"/>
      <c r="E1" s="77"/>
    </row>
    <row r="2" spans="1:202" ht="27.75" customHeight="1">
      <c r="A2" s="521" t="s">
        <v>58</v>
      </c>
      <c r="B2" s="522"/>
      <c r="C2" s="522"/>
      <c r="D2" s="522"/>
      <c r="E2" s="522"/>
      <c r="F2" s="79"/>
      <c r="G2" s="522"/>
      <c r="H2" s="522"/>
      <c r="I2" s="522"/>
      <c r="J2" s="521"/>
      <c r="K2" s="522"/>
      <c r="L2" s="522"/>
      <c r="M2" s="522"/>
      <c r="N2" s="522"/>
      <c r="O2" s="522"/>
      <c r="P2" s="522"/>
      <c r="Q2" s="521"/>
      <c r="R2" s="522"/>
      <c r="S2" s="522"/>
      <c r="T2" s="522"/>
      <c r="U2" s="522"/>
      <c r="V2" s="522"/>
      <c r="W2" s="522"/>
      <c r="X2" s="521"/>
      <c r="Y2" s="522"/>
      <c r="Z2" s="522"/>
      <c r="AA2" s="522"/>
      <c r="AB2" s="522"/>
      <c r="AC2" s="522"/>
      <c r="AD2" s="522"/>
      <c r="AE2" s="521"/>
      <c r="AF2" s="522"/>
      <c r="AG2" s="522"/>
      <c r="AH2" s="522"/>
      <c r="AI2" s="522"/>
      <c r="AJ2" s="522"/>
      <c r="AK2" s="522"/>
      <c r="AL2" s="521"/>
      <c r="AM2" s="522"/>
      <c r="AN2" s="522"/>
      <c r="AO2" s="522"/>
      <c r="AP2" s="522"/>
      <c r="AQ2" s="522"/>
      <c r="AR2" s="522"/>
      <c r="AS2" s="521"/>
      <c r="AT2" s="522"/>
      <c r="AU2" s="522"/>
      <c r="AV2" s="522"/>
      <c r="AW2" s="522"/>
      <c r="AX2" s="522"/>
      <c r="AY2" s="522"/>
      <c r="AZ2" s="521"/>
      <c r="BA2" s="522"/>
      <c r="BB2" s="522"/>
      <c r="BC2" s="522"/>
      <c r="BD2" s="522"/>
      <c r="BE2" s="522"/>
      <c r="BF2" s="522"/>
      <c r="BG2" s="521"/>
      <c r="BH2" s="522"/>
      <c r="BI2" s="522"/>
      <c r="BJ2" s="522"/>
      <c r="BK2" s="522"/>
      <c r="BL2" s="522"/>
      <c r="BM2" s="522"/>
      <c r="BN2" s="521"/>
      <c r="BO2" s="522"/>
      <c r="BP2" s="522"/>
      <c r="BQ2" s="522"/>
      <c r="BR2" s="522"/>
      <c r="BS2" s="522"/>
      <c r="BT2" s="522"/>
      <c r="BU2" s="521"/>
      <c r="BV2" s="522"/>
      <c r="BW2" s="522"/>
      <c r="BX2" s="522"/>
      <c r="BY2" s="522"/>
      <c r="BZ2" s="522"/>
      <c r="CA2" s="522"/>
      <c r="CB2" s="521"/>
      <c r="CC2" s="522"/>
      <c r="CD2" s="522"/>
      <c r="CE2" s="522"/>
      <c r="CF2" s="522"/>
      <c r="CG2" s="522"/>
      <c r="CH2" s="522"/>
      <c r="CI2" s="521"/>
      <c r="CJ2" s="522"/>
      <c r="CK2" s="522"/>
      <c r="CL2" s="522"/>
      <c r="CM2" s="522"/>
      <c r="CN2" s="522"/>
      <c r="CO2" s="522"/>
      <c r="CP2" s="521"/>
      <c r="CQ2" s="522"/>
      <c r="CR2" s="522"/>
      <c r="CS2" s="522"/>
      <c r="CT2" s="522"/>
      <c r="CU2" s="522"/>
      <c r="CV2" s="522"/>
      <c r="CW2" s="521"/>
      <c r="CX2" s="522"/>
      <c r="CY2" s="522"/>
      <c r="CZ2" s="522"/>
      <c r="DA2" s="522"/>
      <c r="DB2" s="522"/>
      <c r="DC2" s="522"/>
      <c r="DD2" s="521"/>
      <c r="DE2" s="522"/>
      <c r="DF2" s="522"/>
      <c r="DG2" s="522"/>
      <c r="DH2" s="522"/>
      <c r="DI2" s="522"/>
      <c r="DJ2" s="522"/>
      <c r="DK2" s="521"/>
      <c r="DL2" s="522"/>
      <c r="DM2" s="522"/>
      <c r="DN2" s="522"/>
      <c r="DO2" s="522"/>
      <c r="DP2" s="522"/>
      <c r="DQ2" s="522"/>
      <c r="DR2" s="521"/>
      <c r="DS2" s="522"/>
      <c r="DT2" s="522"/>
      <c r="DU2" s="522"/>
      <c r="DV2" s="522"/>
      <c r="DW2" s="522"/>
      <c r="DX2" s="522"/>
      <c r="DY2" s="521"/>
      <c r="DZ2" s="522"/>
      <c r="EA2" s="522"/>
      <c r="EB2" s="522"/>
      <c r="EC2" s="522"/>
      <c r="ED2" s="522"/>
      <c r="EE2" s="522"/>
      <c r="EF2" s="521"/>
      <c r="EG2" s="522"/>
      <c r="EH2" s="522"/>
      <c r="EI2" s="522"/>
      <c r="EJ2" s="522"/>
      <c r="EK2" s="522"/>
      <c r="EL2" s="522"/>
      <c r="EM2" s="521"/>
      <c r="EN2" s="522"/>
      <c r="EO2" s="522"/>
      <c r="EP2" s="522"/>
      <c r="EQ2" s="522"/>
      <c r="ER2" s="522"/>
      <c r="ES2" s="522"/>
      <c r="ET2" s="521"/>
      <c r="EU2" s="522"/>
      <c r="EV2" s="522"/>
      <c r="EW2" s="522"/>
      <c r="EX2" s="522"/>
      <c r="EY2" s="522"/>
      <c r="EZ2" s="522"/>
      <c r="FA2" s="521"/>
      <c r="FB2" s="522"/>
      <c r="FC2" s="522"/>
      <c r="FD2" s="522"/>
      <c r="FE2" s="522"/>
      <c r="FF2" s="522"/>
      <c r="FG2" s="522"/>
      <c r="FH2" s="521"/>
      <c r="FI2" s="522"/>
      <c r="FJ2" s="522"/>
      <c r="FK2" s="522"/>
      <c r="FL2" s="522"/>
      <c r="FM2" s="522"/>
      <c r="FN2" s="522"/>
      <c r="FO2" s="521"/>
      <c r="FP2" s="522"/>
      <c r="FQ2" s="522"/>
      <c r="FR2" s="522"/>
      <c r="FS2" s="522"/>
      <c r="FT2" s="522"/>
      <c r="FU2" s="522"/>
      <c r="FV2" s="521"/>
      <c r="FW2" s="522"/>
      <c r="FX2" s="522"/>
      <c r="FY2" s="522"/>
      <c r="FZ2" s="522"/>
      <c r="GA2" s="522"/>
      <c r="GB2" s="522"/>
      <c r="GC2" s="521"/>
      <c r="GD2" s="522"/>
      <c r="GE2" s="522"/>
      <c r="GF2" s="522"/>
      <c r="GG2" s="522"/>
      <c r="GH2" s="522"/>
      <c r="GI2" s="522"/>
      <c r="GJ2" s="521"/>
      <c r="GK2" s="522"/>
      <c r="GL2" s="522"/>
      <c r="GM2" s="522"/>
      <c r="GN2" s="522"/>
      <c r="GO2" s="522"/>
      <c r="GP2" s="522"/>
      <c r="GQ2" s="521"/>
      <c r="GR2" s="522"/>
      <c r="GS2" s="522"/>
      <c r="GT2" s="522"/>
    </row>
    <row r="3" spans="1:202" ht="15.75" customHeight="1">
      <c r="A3" s="79"/>
      <c r="B3" s="80"/>
      <c r="C3" s="80"/>
      <c r="D3" s="80"/>
      <c r="E3" s="80"/>
      <c r="F3" s="79"/>
      <c r="G3" s="80"/>
      <c r="H3" s="80"/>
      <c r="I3" s="80"/>
      <c r="J3" s="79"/>
      <c r="K3" s="80"/>
      <c r="L3" s="80"/>
      <c r="M3" s="80"/>
      <c r="N3" s="80"/>
      <c r="O3" s="80"/>
      <c r="P3" s="80"/>
      <c r="Q3" s="79"/>
      <c r="R3" s="80"/>
      <c r="S3" s="80"/>
      <c r="T3" s="80"/>
      <c r="U3" s="80"/>
      <c r="V3" s="80"/>
      <c r="W3" s="80"/>
      <c r="X3" s="79"/>
      <c r="Y3" s="80"/>
      <c r="Z3" s="80"/>
      <c r="AA3" s="80"/>
      <c r="AB3" s="80"/>
      <c r="AC3" s="80"/>
      <c r="AD3" s="80"/>
      <c r="AE3" s="79"/>
      <c r="AF3" s="80"/>
      <c r="AG3" s="80"/>
      <c r="AH3" s="80"/>
      <c r="AI3" s="80"/>
      <c r="AJ3" s="80"/>
      <c r="AK3" s="80"/>
      <c r="AL3" s="79"/>
      <c r="AM3" s="80"/>
      <c r="AN3" s="80"/>
      <c r="AO3" s="80"/>
      <c r="AP3" s="80"/>
      <c r="AQ3" s="80"/>
      <c r="AR3" s="80"/>
      <c r="AS3" s="79"/>
      <c r="AT3" s="80"/>
      <c r="AU3" s="80"/>
      <c r="AV3" s="80"/>
      <c r="AW3" s="80"/>
      <c r="AX3" s="80"/>
      <c r="AY3" s="80"/>
      <c r="AZ3" s="79"/>
      <c r="BA3" s="80"/>
      <c r="BB3" s="80"/>
      <c r="BC3" s="80"/>
      <c r="BD3" s="80"/>
      <c r="BE3" s="80"/>
      <c r="BF3" s="80"/>
      <c r="BG3" s="79"/>
      <c r="BH3" s="80"/>
      <c r="BI3" s="80"/>
      <c r="BJ3" s="80"/>
      <c r="BK3" s="80"/>
      <c r="BL3" s="80"/>
      <c r="BM3" s="80"/>
      <c r="BN3" s="79"/>
      <c r="BO3" s="80"/>
      <c r="BP3" s="80"/>
      <c r="BQ3" s="80"/>
      <c r="BR3" s="80"/>
      <c r="BS3" s="80"/>
      <c r="BT3" s="80"/>
      <c r="BU3" s="79"/>
      <c r="BV3" s="80"/>
      <c r="BW3" s="80"/>
      <c r="BX3" s="80"/>
      <c r="BY3" s="80"/>
      <c r="BZ3" s="80"/>
      <c r="CA3" s="80"/>
      <c r="CB3" s="79"/>
      <c r="CC3" s="80"/>
      <c r="CD3" s="80"/>
      <c r="CE3" s="80"/>
      <c r="CF3" s="80"/>
      <c r="CG3" s="80"/>
      <c r="CH3" s="80"/>
      <c r="CI3" s="79"/>
      <c r="CJ3" s="80"/>
      <c r="CK3" s="80"/>
      <c r="CL3" s="80"/>
      <c r="CM3" s="80"/>
      <c r="CN3" s="80"/>
      <c r="CO3" s="80"/>
      <c r="CP3" s="79"/>
      <c r="CQ3" s="80"/>
      <c r="CR3" s="80"/>
      <c r="CS3" s="80"/>
      <c r="CT3" s="80"/>
      <c r="CU3" s="80"/>
      <c r="CV3" s="80"/>
      <c r="CW3" s="79"/>
      <c r="CX3" s="80"/>
      <c r="CY3" s="80"/>
      <c r="CZ3" s="80"/>
      <c r="DA3" s="80"/>
      <c r="DB3" s="80"/>
      <c r="DC3" s="80"/>
      <c r="DD3" s="79"/>
      <c r="DE3" s="80"/>
      <c r="DF3" s="80"/>
      <c r="DG3" s="80"/>
      <c r="DH3" s="80"/>
      <c r="DI3" s="80"/>
      <c r="DJ3" s="80"/>
      <c r="DK3" s="79"/>
      <c r="DL3" s="80"/>
      <c r="DM3" s="80"/>
      <c r="DN3" s="80"/>
      <c r="DO3" s="80"/>
      <c r="DP3" s="80"/>
      <c r="DQ3" s="80"/>
      <c r="DR3" s="79"/>
      <c r="DS3" s="80"/>
      <c r="DT3" s="80"/>
      <c r="DU3" s="80"/>
      <c r="DV3" s="80"/>
      <c r="DW3" s="80"/>
      <c r="DX3" s="80"/>
      <c r="DY3" s="79"/>
      <c r="DZ3" s="80"/>
      <c r="EA3" s="80"/>
      <c r="EB3" s="80"/>
      <c r="EC3" s="80"/>
      <c r="ED3" s="80"/>
      <c r="EE3" s="80"/>
      <c r="EF3" s="79"/>
      <c r="EG3" s="80"/>
      <c r="EH3" s="80"/>
      <c r="EI3" s="80"/>
      <c r="EJ3" s="80"/>
      <c r="EK3" s="80"/>
      <c r="EL3" s="80"/>
      <c r="EM3" s="79"/>
      <c r="EN3" s="80"/>
      <c r="EO3" s="80"/>
      <c r="EP3" s="80"/>
      <c r="EQ3" s="80"/>
      <c r="ER3" s="80"/>
      <c r="ES3" s="80"/>
      <c r="ET3" s="79"/>
      <c r="EU3" s="80"/>
      <c r="EV3" s="80"/>
      <c r="EW3" s="80"/>
      <c r="EX3" s="80"/>
      <c r="EY3" s="80"/>
      <c r="EZ3" s="80"/>
      <c r="FA3" s="79"/>
      <c r="FB3" s="80"/>
      <c r="FC3" s="80"/>
      <c r="FD3" s="80"/>
      <c r="FE3" s="80"/>
      <c r="FF3" s="80"/>
      <c r="FG3" s="80"/>
      <c r="FH3" s="79"/>
      <c r="FI3" s="80"/>
      <c r="FJ3" s="80"/>
      <c r="FK3" s="80"/>
      <c r="FL3" s="80"/>
      <c r="FM3" s="80"/>
      <c r="FN3" s="80"/>
      <c r="FO3" s="79"/>
      <c r="FP3" s="80"/>
      <c r="FQ3" s="80"/>
      <c r="FR3" s="80"/>
      <c r="FS3" s="80"/>
      <c r="FT3" s="80"/>
      <c r="FU3" s="80"/>
      <c r="FV3" s="79"/>
      <c r="FW3" s="80"/>
      <c r="FX3" s="80"/>
      <c r="FY3" s="80"/>
      <c r="FZ3" s="80"/>
      <c r="GA3" s="80"/>
      <c r="GB3" s="80"/>
      <c r="GC3" s="79"/>
      <c r="GD3" s="80"/>
      <c r="GE3" s="80"/>
      <c r="GF3" s="80"/>
      <c r="GG3" s="80"/>
      <c r="GH3" s="80"/>
      <c r="GI3" s="80"/>
      <c r="GJ3" s="79"/>
      <c r="GK3" s="80"/>
      <c r="GL3" s="80"/>
      <c r="GM3" s="80"/>
      <c r="GN3" s="80"/>
      <c r="GO3" s="80"/>
      <c r="GP3" s="80"/>
      <c r="GQ3" s="79"/>
      <c r="GR3" s="80"/>
      <c r="GS3" s="80"/>
      <c r="GT3" s="80"/>
    </row>
    <row r="4" spans="2:5" ht="26.25" customHeight="1">
      <c r="B4" s="81"/>
      <c r="C4" s="81"/>
      <c r="D4" s="129"/>
      <c r="E4" s="129" t="s">
        <v>3</v>
      </c>
    </row>
    <row r="5" spans="1:5" ht="24.75" customHeight="1">
      <c r="A5" s="524" t="s">
        <v>59</v>
      </c>
      <c r="B5" s="528" t="s">
        <v>60</v>
      </c>
      <c r="C5" s="535" t="s">
        <v>61</v>
      </c>
      <c r="D5" s="535" t="s">
        <v>62</v>
      </c>
      <c r="E5" s="533" t="s">
        <v>10</v>
      </c>
    </row>
    <row r="6" spans="1:5" ht="15" customHeight="1">
      <c r="A6" s="525"/>
      <c r="B6" s="529"/>
      <c r="C6" s="536"/>
      <c r="D6" s="536"/>
      <c r="E6" s="534"/>
    </row>
    <row r="7" spans="1:5" s="71" customFormat="1" ht="27" customHeight="1">
      <c r="A7" s="83" t="s">
        <v>63</v>
      </c>
      <c r="B7" s="130">
        <v>803415</v>
      </c>
      <c r="C7" s="75">
        <v>563666</v>
      </c>
      <c r="D7" s="85">
        <f aca="true" t="shared" si="0" ref="D7:D28">(B7-C7)</f>
        <v>239749</v>
      </c>
      <c r="E7" s="86">
        <f aca="true" t="shared" si="1" ref="E7:E25">D7/C7*100</f>
        <v>42.533876444561145</v>
      </c>
    </row>
    <row r="8" spans="1:5" s="71" customFormat="1" ht="27" customHeight="1">
      <c r="A8" s="83" t="s">
        <v>64</v>
      </c>
      <c r="B8" s="130">
        <v>8688</v>
      </c>
      <c r="C8" s="75">
        <v>9608</v>
      </c>
      <c r="D8" s="85">
        <f t="shared" si="0"/>
        <v>-920</v>
      </c>
      <c r="E8" s="86">
        <f t="shared" si="1"/>
        <v>-9.575353871773522</v>
      </c>
    </row>
    <row r="9" spans="1:5" s="71" customFormat="1" ht="27" customHeight="1">
      <c r="A9" s="83" t="s">
        <v>65</v>
      </c>
      <c r="B9" s="130">
        <v>268932</v>
      </c>
      <c r="C9" s="75">
        <v>241576</v>
      </c>
      <c r="D9" s="85">
        <f t="shared" si="0"/>
        <v>27356</v>
      </c>
      <c r="E9" s="86">
        <f t="shared" si="1"/>
        <v>11.323972580057621</v>
      </c>
    </row>
    <row r="10" spans="1:5" s="71" customFormat="1" ht="27" customHeight="1">
      <c r="A10" s="83" t="s">
        <v>66</v>
      </c>
      <c r="B10" s="130">
        <v>1067342</v>
      </c>
      <c r="C10" s="75">
        <v>889498</v>
      </c>
      <c r="D10" s="85">
        <f t="shared" si="0"/>
        <v>177844</v>
      </c>
      <c r="E10" s="86">
        <f t="shared" si="1"/>
        <v>19.993749283303615</v>
      </c>
    </row>
    <row r="11" spans="1:5" s="71" customFormat="1" ht="27" customHeight="1">
      <c r="A11" s="83" t="s">
        <v>67</v>
      </c>
      <c r="B11" s="130">
        <v>50602</v>
      </c>
      <c r="C11" s="75">
        <v>33806</v>
      </c>
      <c r="D11" s="85">
        <f t="shared" si="0"/>
        <v>16796</v>
      </c>
      <c r="E11" s="86">
        <f t="shared" si="1"/>
        <v>49.683488138200325</v>
      </c>
    </row>
    <row r="12" spans="1:5" s="71" customFormat="1" ht="27" customHeight="1">
      <c r="A12" s="83" t="s">
        <v>68</v>
      </c>
      <c r="B12" s="130">
        <v>86654</v>
      </c>
      <c r="C12" s="75">
        <v>108485</v>
      </c>
      <c r="D12" s="85">
        <f t="shared" si="0"/>
        <v>-21831</v>
      </c>
      <c r="E12" s="86">
        <f t="shared" si="1"/>
        <v>-20.123519380559525</v>
      </c>
    </row>
    <row r="13" spans="1:5" s="71" customFormat="1" ht="27" customHeight="1">
      <c r="A13" s="83" t="s">
        <v>69</v>
      </c>
      <c r="B13" s="130">
        <v>1175787</v>
      </c>
      <c r="C13" s="75">
        <v>1043939</v>
      </c>
      <c r="D13" s="85">
        <f t="shared" si="0"/>
        <v>131848</v>
      </c>
      <c r="E13" s="86">
        <f t="shared" si="1"/>
        <v>12.629856725345062</v>
      </c>
    </row>
    <row r="14" spans="1:5" s="71" customFormat="1" ht="27" customHeight="1">
      <c r="A14" s="83" t="s">
        <v>70</v>
      </c>
      <c r="B14" s="130">
        <v>722437</v>
      </c>
      <c r="C14" s="75">
        <v>599856</v>
      </c>
      <c r="D14" s="85">
        <f t="shared" si="0"/>
        <v>122581</v>
      </c>
      <c r="E14" s="86">
        <f t="shared" si="1"/>
        <v>20.43507108372676</v>
      </c>
    </row>
    <row r="15" spans="1:5" s="71" customFormat="1" ht="27" customHeight="1">
      <c r="A15" s="83" t="s">
        <v>71</v>
      </c>
      <c r="B15" s="130">
        <v>136499</v>
      </c>
      <c r="C15" s="75">
        <v>96910</v>
      </c>
      <c r="D15" s="85">
        <f t="shared" si="0"/>
        <v>39589</v>
      </c>
      <c r="E15" s="86">
        <f t="shared" si="1"/>
        <v>40.851305334846764</v>
      </c>
    </row>
    <row r="16" spans="1:5" s="71" customFormat="1" ht="27" customHeight="1">
      <c r="A16" s="83" t="s">
        <v>72</v>
      </c>
      <c r="B16" s="130">
        <v>693223</v>
      </c>
      <c r="C16" s="75">
        <v>278367</v>
      </c>
      <c r="D16" s="85">
        <f t="shared" si="0"/>
        <v>414856</v>
      </c>
      <c r="E16" s="86">
        <f t="shared" si="1"/>
        <v>149.03203325106784</v>
      </c>
    </row>
    <row r="17" spans="1:5" s="71" customFormat="1" ht="27" customHeight="1">
      <c r="A17" s="83" t="s">
        <v>73</v>
      </c>
      <c r="B17" s="130">
        <v>832835</v>
      </c>
      <c r="C17" s="75">
        <v>919948</v>
      </c>
      <c r="D17" s="85">
        <f t="shared" si="0"/>
        <v>-87113</v>
      </c>
      <c r="E17" s="86">
        <f t="shared" si="1"/>
        <v>-9.469339571367078</v>
      </c>
    </row>
    <row r="18" spans="1:5" s="71" customFormat="1" ht="27" customHeight="1">
      <c r="A18" s="83" t="s">
        <v>74</v>
      </c>
      <c r="B18" s="130">
        <v>66767</v>
      </c>
      <c r="C18" s="75">
        <v>201174</v>
      </c>
      <c r="D18" s="85">
        <f t="shared" si="0"/>
        <v>-134407</v>
      </c>
      <c r="E18" s="86">
        <f t="shared" si="1"/>
        <v>-66.81131756588825</v>
      </c>
    </row>
    <row r="19" spans="1:5" s="71" customFormat="1" ht="27" customHeight="1">
      <c r="A19" s="83" t="s">
        <v>75</v>
      </c>
      <c r="B19" s="130">
        <v>19159</v>
      </c>
      <c r="C19" s="75">
        <v>63826</v>
      </c>
      <c r="D19" s="85">
        <f t="shared" si="0"/>
        <v>-44667</v>
      </c>
      <c r="E19" s="86">
        <f t="shared" si="1"/>
        <v>-69.98245229216934</v>
      </c>
    </row>
    <row r="20" spans="1:5" s="71" customFormat="1" ht="27" customHeight="1">
      <c r="A20" s="83" t="s">
        <v>76</v>
      </c>
      <c r="B20" s="130">
        <v>10146</v>
      </c>
      <c r="C20" s="75">
        <v>29675</v>
      </c>
      <c r="D20" s="85">
        <f t="shared" si="0"/>
        <v>-19529</v>
      </c>
      <c r="E20" s="86">
        <f t="shared" si="1"/>
        <v>-65.80960404380792</v>
      </c>
    </row>
    <row r="21" spans="1:5" s="71" customFormat="1" ht="27" customHeight="1">
      <c r="A21" s="83" t="s">
        <v>77</v>
      </c>
      <c r="B21" s="130">
        <v>722</v>
      </c>
      <c r="C21" s="75">
        <v>2142</v>
      </c>
      <c r="D21" s="85">
        <f t="shared" si="0"/>
        <v>-1420</v>
      </c>
      <c r="E21" s="86">
        <f t="shared" si="1"/>
        <v>-66.29318394024276</v>
      </c>
    </row>
    <row r="22" spans="1:5" s="71" customFormat="1" ht="27" customHeight="1">
      <c r="A22" s="83" t="s">
        <v>78</v>
      </c>
      <c r="B22" s="130">
        <v>0</v>
      </c>
      <c r="C22" s="75"/>
      <c r="D22" s="85"/>
      <c r="E22" s="86"/>
    </row>
    <row r="23" spans="1:5" s="71" customFormat="1" ht="27" customHeight="1">
      <c r="A23" s="83" t="s">
        <v>79</v>
      </c>
      <c r="B23" s="130">
        <v>25383</v>
      </c>
      <c r="C23" s="75">
        <v>87449</v>
      </c>
      <c r="D23" s="85">
        <f t="shared" si="0"/>
        <v>-62066</v>
      </c>
      <c r="E23" s="86">
        <f t="shared" si="1"/>
        <v>-70.97393909593019</v>
      </c>
    </row>
    <row r="24" spans="1:5" s="71" customFormat="1" ht="27" customHeight="1">
      <c r="A24" s="83" t="s">
        <v>80</v>
      </c>
      <c r="B24" s="130">
        <v>69750</v>
      </c>
      <c r="C24" s="75">
        <v>175841</v>
      </c>
      <c r="D24" s="85">
        <f t="shared" si="0"/>
        <v>-106091</v>
      </c>
      <c r="E24" s="86">
        <f t="shared" si="1"/>
        <v>-60.33348308983684</v>
      </c>
    </row>
    <row r="25" spans="1:5" s="71" customFormat="1" ht="27" customHeight="1">
      <c r="A25" s="83" t="s">
        <v>81</v>
      </c>
      <c r="B25" s="130">
        <v>6058</v>
      </c>
      <c r="C25" s="75">
        <v>11049</v>
      </c>
      <c r="D25" s="85">
        <f t="shared" si="0"/>
        <v>-4991</v>
      </c>
      <c r="E25" s="86">
        <f t="shared" si="1"/>
        <v>-45.171508733822066</v>
      </c>
    </row>
    <row r="26" spans="1:5" s="71" customFormat="1" ht="27" customHeight="1">
      <c r="A26" s="83" t="s">
        <v>82</v>
      </c>
      <c r="B26" s="130">
        <v>14564</v>
      </c>
      <c r="C26" s="75"/>
      <c r="D26" s="85">
        <f t="shared" si="0"/>
        <v>14564</v>
      </c>
      <c r="E26" s="86"/>
    </row>
    <row r="27" spans="1:5" s="71" customFormat="1" ht="27" customHeight="1">
      <c r="A27" s="83" t="s">
        <v>83</v>
      </c>
      <c r="B27" s="130">
        <v>84706</v>
      </c>
      <c r="C27" s="75">
        <v>90487</v>
      </c>
      <c r="D27" s="85">
        <f t="shared" si="0"/>
        <v>-5781</v>
      </c>
      <c r="E27" s="86">
        <f>D27/C27*100</f>
        <v>-6.3887630267331215</v>
      </c>
    </row>
    <row r="28" spans="1:5" s="71" customFormat="1" ht="27" customHeight="1">
      <c r="A28" s="83" t="s">
        <v>84</v>
      </c>
      <c r="B28" s="130">
        <v>6246</v>
      </c>
      <c r="C28" s="75">
        <v>34263</v>
      </c>
      <c r="D28" s="85">
        <f t="shared" si="0"/>
        <v>-28017</v>
      </c>
      <c r="E28" s="86">
        <f>D28/C28*100</f>
        <v>-81.77042290517468</v>
      </c>
    </row>
    <row r="29" spans="1:5" s="71" customFormat="1" ht="27" customHeight="1">
      <c r="A29" s="87" t="s">
        <v>85</v>
      </c>
      <c r="B29" s="84">
        <f>SUM(B7:B28)</f>
        <v>6149915</v>
      </c>
      <c r="C29" s="84">
        <f>SUM(C7:C28)</f>
        <v>5481565</v>
      </c>
      <c r="D29" s="84">
        <f>SUM(D7:D28)</f>
        <v>668350</v>
      </c>
      <c r="E29" s="86">
        <f>D29/C29*100</f>
        <v>12.192685847928466</v>
      </c>
    </row>
    <row r="30" spans="1:5" ht="18" customHeight="1">
      <c r="A30" s="88"/>
      <c r="B30" s="120"/>
      <c r="C30" s="88"/>
      <c r="D30" s="88"/>
      <c r="E30" s="88"/>
    </row>
  </sheetData>
  <sheetProtection/>
  <mergeCells count="35">
    <mergeCell ref="A5:A6"/>
    <mergeCell ref="B5:B6"/>
    <mergeCell ref="C5:C6"/>
    <mergeCell ref="D5:D6"/>
    <mergeCell ref="E5:E6"/>
    <mergeCell ref="FH2:FN2"/>
    <mergeCell ref="FA2:FG2"/>
    <mergeCell ref="CB2:CH2"/>
    <mergeCell ref="CI2:CO2"/>
    <mergeCell ref="CP2:CV2"/>
    <mergeCell ref="FO2:FU2"/>
    <mergeCell ref="FV2:GB2"/>
    <mergeCell ref="GC2:GI2"/>
    <mergeCell ref="GJ2:GP2"/>
    <mergeCell ref="GQ2:GT2"/>
    <mergeCell ref="DR2:DX2"/>
    <mergeCell ref="DY2:EE2"/>
    <mergeCell ref="EF2:EL2"/>
    <mergeCell ref="EM2:ES2"/>
    <mergeCell ref="ET2:EZ2"/>
    <mergeCell ref="CW2:DC2"/>
    <mergeCell ref="DD2:DJ2"/>
    <mergeCell ref="DK2:DQ2"/>
    <mergeCell ref="AL2:AR2"/>
    <mergeCell ref="AS2:AY2"/>
    <mergeCell ref="AZ2:BF2"/>
    <mergeCell ref="BG2:BM2"/>
    <mergeCell ref="BN2:BT2"/>
    <mergeCell ref="BU2:CA2"/>
    <mergeCell ref="A2:E2"/>
    <mergeCell ref="G2:I2"/>
    <mergeCell ref="J2:P2"/>
    <mergeCell ref="Q2:W2"/>
    <mergeCell ref="X2:AD2"/>
    <mergeCell ref="AE2:AK2"/>
  </mergeCells>
  <printOptions horizontalCentered="1" verticalCentered="1"/>
  <pageMargins left="0.79" right="0.79" top="0.39" bottom="0.39" header="0.24" footer="0.36"/>
  <pageSetup horizontalDpi="600" verticalDpi="600" orientation="portrait" paperSize="9"/>
  <headerFooter alignWithMargins="0">
    <oddFooter>&amp;C2</oddFooter>
  </headerFooter>
</worksheet>
</file>

<file path=xl/worksheets/sheet20.xml><?xml version="1.0" encoding="utf-8"?>
<worksheet xmlns="http://schemas.openxmlformats.org/spreadsheetml/2006/main" xmlns:r="http://schemas.openxmlformats.org/officeDocument/2006/relationships">
  <dimension ref="A1:K28"/>
  <sheetViews>
    <sheetView zoomScalePageLayoutView="0" workbookViewId="0" topLeftCell="A1">
      <selection activeCell="K10" sqref="K10"/>
    </sheetView>
  </sheetViews>
  <sheetFormatPr defaultColWidth="9.00390625" defaultRowHeight="14.25"/>
  <cols>
    <col min="1" max="1" width="5.375" style="173" customWidth="1"/>
    <col min="2" max="2" width="23.625" style="173" customWidth="1"/>
    <col min="3" max="3" width="9.875" style="173" customWidth="1"/>
    <col min="4" max="4" width="9.00390625" style="173" customWidth="1"/>
    <col min="5" max="5" width="8.75390625" style="173" customWidth="1"/>
    <col min="6" max="6" width="4.625" style="173" customWidth="1"/>
    <col min="7" max="7" width="22.375" style="173" customWidth="1"/>
    <col min="8" max="8" width="10.625" style="173" customWidth="1"/>
    <col min="9" max="9" width="9.00390625" style="173" customWidth="1"/>
    <col min="10" max="10" width="11.25390625" style="173" customWidth="1"/>
    <col min="11" max="16384" width="9.00390625" style="173" customWidth="1"/>
  </cols>
  <sheetData>
    <row r="1" s="164" customFormat="1" ht="14.25">
      <c r="A1" s="145" t="s">
        <v>1388</v>
      </c>
    </row>
    <row r="2" spans="1:10" ht="39.75" customHeight="1">
      <c r="A2" s="577" t="s">
        <v>1344</v>
      </c>
      <c r="B2" s="577"/>
      <c r="C2" s="577"/>
      <c r="D2" s="577"/>
      <c r="E2" s="577"/>
      <c r="F2" s="577"/>
      <c r="G2" s="577"/>
      <c r="H2" s="577"/>
      <c r="I2" s="577"/>
      <c r="J2" s="577"/>
    </row>
    <row r="3" spans="1:10" ht="30.75" customHeight="1">
      <c r="A3" s="196"/>
      <c r="B3" s="197"/>
      <c r="C3" s="197"/>
      <c r="D3" s="578"/>
      <c r="E3" s="578"/>
      <c r="F3" s="578"/>
      <c r="G3" s="578"/>
      <c r="H3" s="196"/>
      <c r="I3" s="568" t="s">
        <v>3</v>
      </c>
      <c r="J3" s="579"/>
    </row>
    <row r="4" spans="1:10" ht="14.25" customHeight="1">
      <c r="A4" s="573" t="s">
        <v>1316</v>
      </c>
      <c r="B4" s="575" t="s">
        <v>1317</v>
      </c>
      <c r="C4" s="573" t="s">
        <v>1287</v>
      </c>
      <c r="D4" s="573" t="s">
        <v>1345</v>
      </c>
      <c r="E4" s="573" t="s">
        <v>1346</v>
      </c>
      <c r="F4" s="575" t="s">
        <v>1316</v>
      </c>
      <c r="G4" s="575" t="s">
        <v>1317</v>
      </c>
      <c r="H4" s="573" t="s">
        <v>1287</v>
      </c>
      <c r="I4" s="573" t="s">
        <v>1345</v>
      </c>
      <c r="J4" s="573" t="s">
        <v>1346</v>
      </c>
    </row>
    <row r="5" spans="1:10" ht="14.25">
      <c r="A5" s="576"/>
      <c r="B5" s="581"/>
      <c r="C5" s="576"/>
      <c r="D5" s="576"/>
      <c r="E5" s="574"/>
      <c r="F5" s="576"/>
      <c r="G5" s="576"/>
      <c r="H5" s="576"/>
      <c r="I5" s="576"/>
      <c r="J5" s="574"/>
    </row>
    <row r="6" spans="1:10" ht="14.25">
      <c r="A6" s="576"/>
      <c r="B6" s="581"/>
      <c r="C6" s="576"/>
      <c r="D6" s="576"/>
      <c r="E6" s="574"/>
      <c r="F6" s="576"/>
      <c r="G6" s="576"/>
      <c r="H6" s="576"/>
      <c r="I6" s="576"/>
      <c r="J6" s="574"/>
    </row>
    <row r="7" spans="1:10" ht="14.25">
      <c r="A7" s="580"/>
      <c r="B7" s="582"/>
      <c r="C7" s="576"/>
      <c r="D7" s="576"/>
      <c r="E7" s="574"/>
      <c r="F7" s="576"/>
      <c r="G7" s="576"/>
      <c r="H7" s="576"/>
      <c r="I7" s="576"/>
      <c r="J7" s="574"/>
    </row>
    <row r="8" spans="1:10" ht="19.5" customHeight="1">
      <c r="A8" s="199" t="s">
        <v>1347</v>
      </c>
      <c r="B8" s="200" t="s">
        <v>1348</v>
      </c>
      <c r="C8" s="201">
        <v>27990</v>
      </c>
      <c r="D8" s="201">
        <v>28275</v>
      </c>
      <c r="E8" s="202">
        <f>D8/C8*100</f>
        <v>101.0182207931404</v>
      </c>
      <c r="F8" s="203">
        <v>16</v>
      </c>
      <c r="G8" s="204" t="s">
        <v>1349</v>
      </c>
      <c r="H8" s="201">
        <v>56041</v>
      </c>
      <c r="I8" s="201">
        <v>56070</v>
      </c>
      <c r="J8" s="202">
        <f>I8/H8*100</f>
        <v>100.05174782748345</v>
      </c>
    </row>
    <row r="9" spans="1:10" ht="19.5" customHeight="1">
      <c r="A9" s="199" t="s">
        <v>1350</v>
      </c>
      <c r="B9" s="205" t="s">
        <v>1351</v>
      </c>
      <c r="C9" s="201">
        <v>19993</v>
      </c>
      <c r="D9" s="201">
        <v>18850</v>
      </c>
      <c r="E9" s="202">
        <f>D9/C9*100</f>
        <v>94.28299904966738</v>
      </c>
      <c r="F9" s="203">
        <v>17</v>
      </c>
      <c r="G9" s="204" t="s">
        <v>1352</v>
      </c>
      <c r="H9" s="201"/>
      <c r="I9" s="201"/>
      <c r="J9" s="202"/>
    </row>
    <row r="10" spans="1:10" ht="19.5" customHeight="1">
      <c r="A10" s="199" t="s">
        <v>1353</v>
      </c>
      <c r="B10" s="205" t="s">
        <v>1354</v>
      </c>
      <c r="C10" s="201">
        <v>7997</v>
      </c>
      <c r="D10" s="201">
        <v>9425</v>
      </c>
      <c r="E10" s="202">
        <f>D10/C10*100</f>
        <v>117.85669626109791</v>
      </c>
      <c r="F10" s="203">
        <v>18</v>
      </c>
      <c r="G10" s="204" t="s">
        <v>1355</v>
      </c>
      <c r="H10" s="201"/>
      <c r="I10" s="201"/>
      <c r="J10" s="202"/>
    </row>
    <row r="11" spans="1:10" ht="19.5" customHeight="1">
      <c r="A11" s="199" t="s">
        <v>1356</v>
      </c>
      <c r="B11" s="200" t="s">
        <v>1357</v>
      </c>
      <c r="C11" s="206"/>
      <c r="D11" s="201">
        <v>6890</v>
      </c>
      <c r="E11" s="202"/>
      <c r="F11" s="203">
        <v>19</v>
      </c>
      <c r="G11" s="204" t="s">
        <v>1358</v>
      </c>
      <c r="H11" s="201"/>
      <c r="I11" s="201">
        <v>1069</v>
      </c>
      <c r="J11" s="202"/>
    </row>
    <row r="12" spans="1:10" ht="19.5" customHeight="1">
      <c r="A12" s="199" t="s">
        <v>1359</v>
      </c>
      <c r="B12" s="200" t="s">
        <v>1360</v>
      </c>
      <c r="C12" s="201">
        <v>180</v>
      </c>
      <c r="D12" s="201">
        <v>272</v>
      </c>
      <c r="E12" s="202">
        <f>D12/C12*100</f>
        <v>151.11111111111111</v>
      </c>
      <c r="F12" s="203">
        <v>20</v>
      </c>
      <c r="G12" s="204" t="s">
        <v>1361</v>
      </c>
      <c r="H12" s="201">
        <v>80</v>
      </c>
      <c r="I12" s="201">
        <v>160</v>
      </c>
      <c r="J12" s="202">
        <f>I12/H12*100</f>
        <v>200</v>
      </c>
    </row>
    <row r="13" spans="1:10" ht="19.5" customHeight="1">
      <c r="A13" s="199" t="s">
        <v>1362</v>
      </c>
      <c r="B13" s="200" t="s">
        <v>1363</v>
      </c>
      <c r="C13" s="201">
        <v>28000</v>
      </c>
      <c r="D13" s="201">
        <v>29746</v>
      </c>
      <c r="E13" s="202">
        <f>D13/C13*100</f>
        <v>106.23571428571428</v>
      </c>
      <c r="F13" s="203">
        <v>21</v>
      </c>
      <c r="G13" s="204" t="s">
        <v>1364</v>
      </c>
      <c r="H13" s="201"/>
      <c r="I13" s="201"/>
      <c r="J13" s="202"/>
    </row>
    <row r="14" spans="1:10" ht="19.5" customHeight="1">
      <c r="A14" s="199" t="s">
        <v>1365</v>
      </c>
      <c r="B14" s="200" t="s">
        <v>1366</v>
      </c>
      <c r="C14" s="201">
        <v>28000</v>
      </c>
      <c r="D14" s="201">
        <v>29746</v>
      </c>
      <c r="E14" s="202">
        <f>D14/C14*100</f>
        <v>106.23571428571428</v>
      </c>
      <c r="F14" s="203">
        <v>22</v>
      </c>
      <c r="G14" s="203"/>
      <c r="H14" s="201"/>
      <c r="I14" s="207"/>
      <c r="J14" s="202"/>
    </row>
    <row r="15" spans="1:10" ht="19.5" customHeight="1">
      <c r="A15" s="199" t="s">
        <v>1367</v>
      </c>
      <c r="B15" s="200" t="s">
        <v>1368</v>
      </c>
      <c r="C15" s="201"/>
      <c r="D15" s="207"/>
      <c r="E15" s="202"/>
      <c r="F15" s="203">
        <v>23</v>
      </c>
      <c r="G15" s="203"/>
      <c r="H15" s="201"/>
      <c r="I15" s="207"/>
      <c r="J15" s="202"/>
    </row>
    <row r="16" spans="1:10" ht="19.5" customHeight="1">
      <c r="A16" s="199" t="s">
        <v>1369</v>
      </c>
      <c r="B16" s="200" t="s">
        <v>1370</v>
      </c>
      <c r="C16" s="201">
        <v>80</v>
      </c>
      <c r="D16" s="201">
        <v>515</v>
      </c>
      <c r="E16" s="202"/>
      <c r="F16" s="203">
        <v>24</v>
      </c>
      <c r="G16" s="208" t="s">
        <v>1371</v>
      </c>
      <c r="H16" s="209">
        <f>H8+H9+H10+H11+H12+H13</f>
        <v>56121</v>
      </c>
      <c r="I16" s="209">
        <f>I8+I9+I10+I11+I12+I13</f>
        <v>57299</v>
      </c>
      <c r="J16" s="210">
        <f>I16/H16*100</f>
        <v>102.0990360114752</v>
      </c>
    </row>
    <row r="17" spans="1:10" ht="19.5" customHeight="1">
      <c r="A17" s="199" t="s">
        <v>1372</v>
      </c>
      <c r="B17" s="211" t="s">
        <v>1373</v>
      </c>
      <c r="C17" s="209">
        <f>C8+C11+C12+C13+C15+C16</f>
        <v>56250</v>
      </c>
      <c r="D17" s="209">
        <f>D8+D11+D12+D13+D15+D16</f>
        <v>65698</v>
      </c>
      <c r="E17" s="210">
        <f>D17/C17*100</f>
        <v>116.79644444444443</v>
      </c>
      <c r="F17" s="203">
        <v>25</v>
      </c>
      <c r="G17" s="204" t="s">
        <v>1374</v>
      </c>
      <c r="H17" s="201"/>
      <c r="I17" s="207"/>
      <c r="J17" s="202"/>
    </row>
    <row r="18" spans="1:10" ht="19.5" customHeight="1">
      <c r="A18" s="199" t="s">
        <v>1375</v>
      </c>
      <c r="B18" s="200" t="s">
        <v>1376</v>
      </c>
      <c r="C18" s="201"/>
      <c r="D18" s="207"/>
      <c r="E18" s="202"/>
      <c r="F18" s="203">
        <v>26</v>
      </c>
      <c r="G18" s="204" t="s">
        <v>1377</v>
      </c>
      <c r="H18" s="201"/>
      <c r="I18" s="207"/>
      <c r="J18" s="202"/>
    </row>
    <row r="19" spans="1:10" ht="19.5" customHeight="1">
      <c r="A19" s="199" t="s">
        <v>1378</v>
      </c>
      <c r="B19" s="200" t="s">
        <v>1379</v>
      </c>
      <c r="C19" s="201"/>
      <c r="D19" s="207"/>
      <c r="E19" s="202"/>
      <c r="F19" s="203">
        <v>27</v>
      </c>
      <c r="G19" s="208" t="s">
        <v>1276</v>
      </c>
      <c r="H19" s="209">
        <f>H16</f>
        <v>56121</v>
      </c>
      <c r="I19" s="209">
        <f>I16</f>
        <v>57299</v>
      </c>
      <c r="J19" s="210">
        <f>I19/H19*100</f>
        <v>102.0990360114752</v>
      </c>
    </row>
    <row r="20" spans="1:10" ht="19.5" customHeight="1">
      <c r="A20" s="199" t="s">
        <v>1380</v>
      </c>
      <c r="B20" s="211" t="s">
        <v>1275</v>
      </c>
      <c r="C20" s="209">
        <f>C17</f>
        <v>56250</v>
      </c>
      <c r="D20" s="209">
        <f>D17</f>
        <v>65698</v>
      </c>
      <c r="E20" s="210">
        <f>D20/C20*100</f>
        <v>116.79644444444443</v>
      </c>
      <c r="F20" s="203">
        <v>28</v>
      </c>
      <c r="G20" s="204" t="s">
        <v>1381</v>
      </c>
      <c r="H20" s="206">
        <f>C20-H19</f>
        <v>129</v>
      </c>
      <c r="I20" s="206">
        <f>D20-I19</f>
        <v>8399</v>
      </c>
      <c r="J20" s="202">
        <f>I20/H20*100</f>
        <v>6510.852713178295</v>
      </c>
    </row>
    <row r="21" spans="1:11" s="185" customFormat="1" ht="19.5" customHeight="1">
      <c r="A21" s="199" t="s">
        <v>1382</v>
      </c>
      <c r="B21" s="212" t="s">
        <v>1383</v>
      </c>
      <c r="C21" s="201">
        <v>10105</v>
      </c>
      <c r="D21" s="201">
        <v>12560</v>
      </c>
      <c r="E21" s="202">
        <f>D21/C21*100</f>
        <v>124.29490351311232</v>
      </c>
      <c r="F21" s="203">
        <v>29</v>
      </c>
      <c r="G21" s="204" t="s">
        <v>1384</v>
      </c>
      <c r="H21" s="201">
        <f>C21+H20</f>
        <v>10234</v>
      </c>
      <c r="I21" s="201">
        <f>D21+I20</f>
        <v>20959</v>
      </c>
      <c r="J21" s="202">
        <f>I21/H21*100</f>
        <v>204.79773304670707</v>
      </c>
      <c r="K21" s="185" t="s">
        <v>2</v>
      </c>
    </row>
    <row r="22" spans="1:10" s="215" customFormat="1" ht="19.5" customHeight="1">
      <c r="A22" s="199" t="s">
        <v>1385</v>
      </c>
      <c r="B22" s="213" t="s">
        <v>1386</v>
      </c>
      <c r="C22" s="209">
        <f>SUM(C20:C21)</f>
        <v>66355</v>
      </c>
      <c r="D22" s="209">
        <f>D21+D20</f>
        <v>78258</v>
      </c>
      <c r="E22" s="202"/>
      <c r="F22" s="203">
        <v>30</v>
      </c>
      <c r="G22" s="208" t="s">
        <v>1387</v>
      </c>
      <c r="H22" s="214">
        <f>H21+H19</f>
        <v>66355</v>
      </c>
      <c r="I22" s="209">
        <f>I21+I19</f>
        <v>78258</v>
      </c>
      <c r="J22" s="202"/>
    </row>
    <row r="28" spans="2:3" ht="14.25">
      <c r="B28" s="216"/>
      <c r="C28" s="216"/>
    </row>
  </sheetData>
  <sheetProtection/>
  <mergeCells count="13">
    <mergeCell ref="A2:J2"/>
    <mergeCell ref="D3:G3"/>
    <mergeCell ref="I3:J3"/>
    <mergeCell ref="A4:A7"/>
    <mergeCell ref="B4:B7"/>
    <mergeCell ref="C4:C7"/>
    <mergeCell ref="D4:D7"/>
    <mergeCell ref="E4:E7"/>
    <mergeCell ref="F4:F7"/>
    <mergeCell ref="G4:G7"/>
    <mergeCell ref="H4:H7"/>
    <mergeCell ref="I4:I7"/>
    <mergeCell ref="J4:J7"/>
  </mergeCells>
  <printOptions horizontalCentered="1"/>
  <pageMargins left="0.75" right="0.75" top="0.79" bottom="0.47" header="0.51" footer="0.51"/>
  <pageSetup firstPageNumber="928" useFirstPageNumber="1" horizontalDpi="600" verticalDpi="600" orientation="landscape" paperSize="9"/>
  <headerFooter scaleWithDoc="0" alignWithMargins="0">
    <oddFooter>&amp;C&amp;10&amp;P</oddFooter>
  </headerFooter>
</worksheet>
</file>

<file path=xl/worksheets/sheet21.xml><?xml version="1.0" encoding="utf-8"?>
<worksheet xmlns="http://schemas.openxmlformats.org/spreadsheetml/2006/main" xmlns:r="http://schemas.openxmlformats.org/officeDocument/2006/relationships">
  <dimension ref="A1:L21"/>
  <sheetViews>
    <sheetView showZeros="0" zoomScalePageLayoutView="0" workbookViewId="0" topLeftCell="A1">
      <selection activeCell="J24" sqref="J24"/>
    </sheetView>
  </sheetViews>
  <sheetFormatPr defaultColWidth="9.00390625" defaultRowHeight="14.25"/>
  <cols>
    <col min="1" max="1" width="5.25390625" style="173" customWidth="1"/>
    <col min="2" max="2" width="21.375" style="173" customWidth="1"/>
    <col min="3" max="3" width="10.125" style="173" customWidth="1"/>
    <col min="4" max="4" width="10.375" style="258" customWidth="1"/>
    <col min="5" max="5" width="9.25390625" style="173" customWidth="1"/>
    <col min="6" max="6" width="4.875" style="173" customWidth="1"/>
    <col min="7" max="7" width="25.00390625" style="173" customWidth="1"/>
    <col min="8" max="8" width="11.00390625" style="173" customWidth="1"/>
    <col min="9" max="9" width="11.50390625" style="173" customWidth="1"/>
    <col min="10" max="10" width="11.625" style="173" bestFit="1" customWidth="1"/>
    <col min="11" max="16384" width="9.00390625" style="173" customWidth="1"/>
  </cols>
  <sheetData>
    <row r="1" s="164" customFormat="1" ht="14.25">
      <c r="A1" s="145" t="s">
        <v>1425</v>
      </c>
    </row>
    <row r="2" spans="1:10" ht="22.5">
      <c r="A2" s="217"/>
      <c r="B2" s="583" t="s">
        <v>1389</v>
      </c>
      <c r="C2" s="583"/>
      <c r="D2" s="583"/>
      <c r="E2" s="583"/>
      <c r="F2" s="583"/>
      <c r="G2" s="583"/>
      <c r="H2" s="583"/>
      <c r="I2" s="583"/>
      <c r="J2" s="583"/>
    </row>
    <row r="3" spans="1:10" ht="14.25">
      <c r="A3" s="218"/>
      <c r="B3" s="584"/>
      <c r="C3" s="585"/>
      <c r="D3" s="586"/>
      <c r="E3" s="586"/>
      <c r="F3" s="586"/>
      <c r="G3" s="586"/>
      <c r="H3" s="218"/>
      <c r="I3" s="587" t="s">
        <v>3</v>
      </c>
      <c r="J3" s="588"/>
    </row>
    <row r="4" spans="1:10" ht="46.5" customHeight="1">
      <c r="A4" s="219" t="s">
        <v>1316</v>
      </c>
      <c r="B4" s="220" t="s">
        <v>1211</v>
      </c>
      <c r="C4" s="220" t="s">
        <v>1287</v>
      </c>
      <c r="D4" s="221" t="s">
        <v>1390</v>
      </c>
      <c r="E4" s="220" t="s">
        <v>1391</v>
      </c>
      <c r="F4" s="220" t="s">
        <v>1316</v>
      </c>
      <c r="G4" s="220" t="s">
        <v>129</v>
      </c>
      <c r="H4" s="220" t="s">
        <v>1287</v>
      </c>
      <c r="I4" s="221" t="s">
        <v>1390</v>
      </c>
      <c r="J4" s="220" t="s">
        <v>1391</v>
      </c>
    </row>
    <row r="5" spans="1:10" ht="30" customHeight="1">
      <c r="A5" s="222" t="s">
        <v>1347</v>
      </c>
      <c r="B5" s="223" t="s">
        <v>1392</v>
      </c>
      <c r="C5" s="224">
        <v>3500</v>
      </c>
      <c r="D5" s="224">
        <v>3720</v>
      </c>
      <c r="E5" s="220">
        <f>SUM(D5/C5*100)</f>
        <v>106.28571428571429</v>
      </c>
      <c r="F5" s="225">
        <v>18</v>
      </c>
      <c r="G5" s="226" t="s">
        <v>1393</v>
      </c>
      <c r="H5" s="227">
        <v>4538</v>
      </c>
      <c r="I5" s="228">
        <v>2879</v>
      </c>
      <c r="J5" s="229">
        <f>SUM(I5/H5*100)</f>
        <v>63.44204495372411</v>
      </c>
    </row>
    <row r="6" spans="1:10" ht="19.5" customHeight="1">
      <c r="A6" s="222" t="s">
        <v>1350</v>
      </c>
      <c r="B6" s="226" t="s">
        <v>1394</v>
      </c>
      <c r="C6" s="230">
        <v>2350</v>
      </c>
      <c r="D6" s="231">
        <v>2604</v>
      </c>
      <c r="E6" s="220">
        <f aca="true" t="shared" si="0" ref="E6:E19">SUM(D6/C6*100)</f>
        <v>110.80851063829786</v>
      </c>
      <c r="F6" s="232">
        <v>19</v>
      </c>
      <c r="G6" s="226" t="s">
        <v>1352</v>
      </c>
      <c r="H6" s="227">
        <v>1446</v>
      </c>
      <c r="I6" s="230">
        <v>887</v>
      </c>
      <c r="J6" s="229">
        <f aca="true" t="shared" si="1" ref="J6:J20">SUM(I6/H6*100)</f>
        <v>61.34163208852006</v>
      </c>
    </row>
    <row r="7" spans="1:10" ht="19.5" customHeight="1">
      <c r="A7" s="222" t="s">
        <v>1353</v>
      </c>
      <c r="B7" s="233" t="s">
        <v>1395</v>
      </c>
      <c r="C7" s="230">
        <v>1700</v>
      </c>
      <c r="D7" s="230">
        <v>1850</v>
      </c>
      <c r="E7" s="220">
        <f t="shared" si="0"/>
        <v>108.8235294117647</v>
      </c>
      <c r="F7" s="225">
        <v>20</v>
      </c>
      <c r="G7" s="226" t="s">
        <v>1396</v>
      </c>
      <c r="H7" s="234"/>
      <c r="I7" s="231"/>
      <c r="J7" s="229"/>
    </row>
    <row r="8" spans="1:10" ht="19.5" customHeight="1">
      <c r="A8" s="222" t="s">
        <v>1356</v>
      </c>
      <c r="B8" s="233" t="s">
        <v>1397</v>
      </c>
      <c r="C8" s="230">
        <v>650</v>
      </c>
      <c r="D8" s="230">
        <v>754</v>
      </c>
      <c r="E8" s="220">
        <f t="shared" si="0"/>
        <v>115.99999999999999</v>
      </c>
      <c r="F8" s="232">
        <v>21</v>
      </c>
      <c r="G8" s="226" t="s">
        <v>1398</v>
      </c>
      <c r="H8" s="227">
        <v>152</v>
      </c>
      <c r="I8" s="230">
        <v>98</v>
      </c>
      <c r="J8" s="229">
        <f t="shared" si="1"/>
        <v>64.47368421052632</v>
      </c>
    </row>
    <row r="9" spans="1:10" ht="19.5" customHeight="1">
      <c r="A9" s="222" t="s">
        <v>1359</v>
      </c>
      <c r="B9" s="233" t="s">
        <v>1399</v>
      </c>
      <c r="C9" s="230"/>
      <c r="D9" s="230"/>
      <c r="E9" s="220"/>
      <c r="F9" s="225">
        <v>22</v>
      </c>
      <c r="G9" s="226" t="s">
        <v>1400</v>
      </c>
      <c r="H9" s="234">
        <v>21</v>
      </c>
      <c r="I9" s="231">
        <v>8</v>
      </c>
      <c r="J9" s="229">
        <f t="shared" si="1"/>
        <v>38.095238095238095</v>
      </c>
    </row>
    <row r="10" spans="1:10" ht="19.5" customHeight="1">
      <c r="A10" s="222" t="s">
        <v>1362</v>
      </c>
      <c r="B10" s="226" t="s">
        <v>1401</v>
      </c>
      <c r="C10" s="230">
        <v>1150</v>
      </c>
      <c r="D10" s="230">
        <v>1116</v>
      </c>
      <c r="E10" s="220">
        <f t="shared" si="0"/>
        <v>97.04347826086956</v>
      </c>
      <c r="F10" s="232">
        <v>23</v>
      </c>
      <c r="G10" s="226" t="s">
        <v>1402</v>
      </c>
      <c r="H10" s="227">
        <v>500</v>
      </c>
      <c r="I10" s="230">
        <v>800</v>
      </c>
      <c r="J10" s="229">
        <f t="shared" si="1"/>
        <v>160</v>
      </c>
    </row>
    <row r="11" spans="1:10" ht="19.5" customHeight="1">
      <c r="A11" s="222" t="s">
        <v>1365</v>
      </c>
      <c r="B11" s="226" t="s">
        <v>1403</v>
      </c>
      <c r="C11" s="230">
        <v>87</v>
      </c>
      <c r="D11" s="230">
        <v>79</v>
      </c>
      <c r="E11" s="220">
        <f t="shared" si="0"/>
        <v>90.80459770114942</v>
      </c>
      <c r="F11" s="225">
        <v>24</v>
      </c>
      <c r="G11" s="226" t="s">
        <v>1404</v>
      </c>
      <c r="H11" s="227">
        <v>4</v>
      </c>
      <c r="I11" s="230">
        <v>28</v>
      </c>
      <c r="J11" s="229">
        <f t="shared" si="1"/>
        <v>700</v>
      </c>
    </row>
    <row r="12" spans="1:10" ht="19.5" customHeight="1">
      <c r="A12" s="222" t="s">
        <v>1367</v>
      </c>
      <c r="B12" s="226" t="s">
        <v>1405</v>
      </c>
      <c r="C12" s="230"/>
      <c r="D12" s="230"/>
      <c r="E12" s="220"/>
      <c r="F12" s="232">
        <v>25</v>
      </c>
      <c r="G12" s="226" t="s">
        <v>1406</v>
      </c>
      <c r="H12" s="227"/>
      <c r="I12" s="230">
        <v>2205</v>
      </c>
      <c r="J12" s="229"/>
    </row>
    <row r="13" spans="1:10" ht="19.5" customHeight="1">
      <c r="A13" s="222" t="s">
        <v>1369</v>
      </c>
      <c r="B13" s="226" t="s">
        <v>1407</v>
      </c>
      <c r="C13" s="230"/>
      <c r="D13" s="230">
        <v>1</v>
      </c>
      <c r="E13" s="220"/>
      <c r="F13" s="225">
        <v>26</v>
      </c>
      <c r="G13" s="235" t="s">
        <v>1408</v>
      </c>
      <c r="H13" s="227">
        <v>25</v>
      </c>
      <c r="I13" s="230">
        <v>11</v>
      </c>
      <c r="J13" s="229">
        <f t="shared" si="1"/>
        <v>44</v>
      </c>
    </row>
    <row r="14" spans="1:10" ht="19.5" customHeight="1">
      <c r="A14" s="222" t="s">
        <v>1372</v>
      </c>
      <c r="B14" s="226" t="s">
        <v>1368</v>
      </c>
      <c r="C14" s="230">
        <v>9</v>
      </c>
      <c r="D14" s="236">
        <v>5</v>
      </c>
      <c r="E14" s="220"/>
      <c r="F14" s="232">
        <v>27</v>
      </c>
      <c r="G14" s="237"/>
      <c r="H14" s="238"/>
      <c r="I14" s="239"/>
      <c r="J14" s="229"/>
    </row>
    <row r="15" spans="1:12" s="185" customFormat="1" ht="19.5" customHeight="1">
      <c r="A15" s="222" t="s">
        <v>1375</v>
      </c>
      <c r="B15" s="240" t="s">
        <v>1409</v>
      </c>
      <c r="C15" s="241">
        <v>3596</v>
      </c>
      <c r="D15" s="241">
        <v>3805</v>
      </c>
      <c r="E15" s="242">
        <f>SUM(D15/C15*100)</f>
        <v>105.81201334816464</v>
      </c>
      <c r="F15" s="225">
        <v>28</v>
      </c>
      <c r="G15" s="243" t="s">
        <v>1410</v>
      </c>
      <c r="H15" s="244">
        <v>6686</v>
      </c>
      <c r="I15" s="241">
        <v>6916</v>
      </c>
      <c r="J15" s="229">
        <f t="shared" si="1"/>
        <v>103.44002393060126</v>
      </c>
      <c r="K15" s="245"/>
      <c r="L15" s="245"/>
    </row>
    <row r="16" spans="1:12" ht="19.5" customHeight="1">
      <c r="A16" s="222" t="s">
        <v>1382</v>
      </c>
      <c r="B16" s="226" t="s">
        <v>1411</v>
      </c>
      <c r="C16" s="230">
        <v>0</v>
      </c>
      <c r="D16" s="230">
        <v>2094</v>
      </c>
      <c r="E16" s="220"/>
      <c r="F16" s="232">
        <v>29</v>
      </c>
      <c r="G16" s="226" t="s">
        <v>1412</v>
      </c>
      <c r="H16" s="227">
        <v>300</v>
      </c>
      <c r="I16" s="230">
        <v>230</v>
      </c>
      <c r="J16" s="229">
        <f t="shared" si="1"/>
        <v>76.66666666666667</v>
      </c>
      <c r="L16" s="194"/>
    </row>
    <row r="17" spans="1:10" ht="19.5" customHeight="1">
      <c r="A17" s="222" t="s">
        <v>1413</v>
      </c>
      <c r="B17" s="226" t="s">
        <v>1414</v>
      </c>
      <c r="C17" s="230">
        <v>554</v>
      </c>
      <c r="D17" s="230">
        <v>752</v>
      </c>
      <c r="E17" s="220">
        <f>SUM(D17/C17*100)</f>
        <v>135.74007220216606</v>
      </c>
      <c r="F17" s="225">
        <v>30</v>
      </c>
      <c r="G17" s="226" t="s">
        <v>1415</v>
      </c>
      <c r="H17" s="230">
        <v>427</v>
      </c>
      <c r="I17" s="230">
        <v>573</v>
      </c>
      <c r="J17" s="229">
        <f t="shared" si="1"/>
        <v>134.19203747072598</v>
      </c>
    </row>
    <row r="18" spans="1:10" s="185" customFormat="1" ht="19.5" customHeight="1">
      <c r="A18" s="222" t="s">
        <v>1416</v>
      </c>
      <c r="B18" s="246" t="s">
        <v>1417</v>
      </c>
      <c r="C18" s="241">
        <v>4150</v>
      </c>
      <c r="D18" s="241">
        <v>6651</v>
      </c>
      <c r="E18" s="242">
        <f t="shared" si="0"/>
        <v>160.26506024096386</v>
      </c>
      <c r="F18" s="232">
        <v>31</v>
      </c>
      <c r="G18" s="246" t="s">
        <v>1418</v>
      </c>
      <c r="H18" s="247">
        <v>7413</v>
      </c>
      <c r="I18" s="241">
        <v>7719</v>
      </c>
      <c r="J18" s="229">
        <f t="shared" si="1"/>
        <v>104.12788344799677</v>
      </c>
    </row>
    <row r="19" spans="1:10" ht="19.5" customHeight="1">
      <c r="A19" s="222" t="s">
        <v>1419</v>
      </c>
      <c r="B19" s="226" t="s">
        <v>1383</v>
      </c>
      <c r="C19" s="230">
        <v>7558</v>
      </c>
      <c r="D19" s="230">
        <v>6944</v>
      </c>
      <c r="E19" s="220">
        <f t="shared" si="0"/>
        <v>91.87615771368087</v>
      </c>
      <c r="F19" s="225">
        <v>32</v>
      </c>
      <c r="G19" s="226" t="s">
        <v>1420</v>
      </c>
      <c r="H19" s="248">
        <v>-3263</v>
      </c>
      <c r="I19" s="249">
        <v>-1068</v>
      </c>
      <c r="J19" s="229">
        <f t="shared" si="1"/>
        <v>32.73061599754827</v>
      </c>
    </row>
    <row r="20" spans="1:10" ht="19.5" customHeight="1">
      <c r="A20" s="250" t="s">
        <v>1421</v>
      </c>
      <c r="B20" s="251"/>
      <c r="C20" s="252"/>
      <c r="D20" s="252"/>
      <c r="E20" s="225"/>
      <c r="F20" s="232">
        <v>33</v>
      </c>
      <c r="G20" s="226" t="s">
        <v>1422</v>
      </c>
      <c r="H20" s="253">
        <v>4295</v>
      </c>
      <c r="I20" s="228">
        <v>5876</v>
      </c>
      <c r="J20" s="229">
        <f t="shared" si="1"/>
        <v>136.8102444703143</v>
      </c>
    </row>
    <row r="21" spans="1:10" s="215" customFormat="1" ht="19.5" customHeight="1">
      <c r="A21" s="237"/>
      <c r="B21" s="254" t="s">
        <v>1423</v>
      </c>
      <c r="C21" s="255">
        <f>C18+C19</f>
        <v>11708</v>
      </c>
      <c r="D21" s="255">
        <v>13595</v>
      </c>
      <c r="E21" s="242"/>
      <c r="F21" s="225">
        <v>34</v>
      </c>
      <c r="G21" s="240" t="s">
        <v>1424</v>
      </c>
      <c r="H21" s="256">
        <v>11708</v>
      </c>
      <c r="I21" s="257">
        <v>13595</v>
      </c>
      <c r="J21" s="229"/>
    </row>
  </sheetData>
  <sheetProtection/>
  <mergeCells count="4">
    <mergeCell ref="B2:J2"/>
    <mergeCell ref="B3:C3"/>
    <mergeCell ref="D3:G3"/>
    <mergeCell ref="I3:J3"/>
  </mergeCells>
  <printOptions horizontalCentered="1"/>
  <pageMargins left="0.75" right="0.75" top="0.98" bottom="0.98" header="0.51" footer="0.51"/>
  <pageSetup firstPageNumber="929" useFirstPageNumber="1" horizontalDpi="600" verticalDpi="600" orientation="landscape" paperSize="9"/>
  <headerFooter scaleWithDoc="0" alignWithMargins="0">
    <oddFooter>&amp;C&amp;10&amp;P</oddFooter>
  </headerFooter>
</worksheet>
</file>

<file path=xl/worksheets/sheet22.xml><?xml version="1.0" encoding="utf-8"?>
<worksheet xmlns="http://schemas.openxmlformats.org/spreadsheetml/2006/main" xmlns:r="http://schemas.openxmlformats.org/officeDocument/2006/relationships">
  <dimension ref="A1:J30"/>
  <sheetViews>
    <sheetView zoomScalePageLayoutView="0" workbookViewId="0" topLeftCell="A11">
      <selection activeCell="G27" sqref="G27"/>
    </sheetView>
  </sheetViews>
  <sheetFormatPr defaultColWidth="9.00390625" defaultRowHeight="14.25"/>
  <cols>
    <col min="1" max="1" width="3.625" style="173" customWidth="1"/>
    <col min="2" max="2" width="29.125" style="173" customWidth="1"/>
    <col min="3" max="4" width="11.125" style="173" customWidth="1"/>
    <col min="5" max="5" width="9.00390625" style="173" customWidth="1"/>
    <col min="6" max="6" width="5.50390625" style="173" customWidth="1"/>
    <col min="7" max="7" width="36.00390625" style="173" customWidth="1"/>
    <col min="8" max="8" width="11.125" style="173" customWidth="1"/>
    <col min="9" max="9" width="11.375" style="173" customWidth="1"/>
    <col min="10" max="10" width="10.625" style="173" customWidth="1"/>
    <col min="11" max="16384" width="9.00390625" style="173" customWidth="1"/>
  </cols>
  <sheetData>
    <row r="1" s="164" customFormat="1" ht="14.25">
      <c r="A1" s="145" t="s">
        <v>1463</v>
      </c>
    </row>
    <row r="2" spans="1:10" ht="22.5">
      <c r="A2" s="593" t="s">
        <v>1426</v>
      </c>
      <c r="B2" s="593"/>
      <c r="C2" s="593"/>
      <c r="D2" s="593"/>
      <c r="E2" s="593"/>
      <c r="F2" s="593"/>
      <c r="G2" s="593"/>
      <c r="H2" s="593"/>
      <c r="I2" s="593"/>
      <c r="J2" s="594"/>
    </row>
    <row r="3" spans="1:10" ht="16.5" customHeight="1">
      <c r="A3" s="259"/>
      <c r="B3" s="260"/>
      <c r="C3" s="595"/>
      <c r="D3" s="595"/>
      <c r="E3" s="595"/>
      <c r="F3" s="595"/>
      <c r="G3" s="595"/>
      <c r="H3" s="261"/>
      <c r="I3" s="587" t="s">
        <v>3</v>
      </c>
      <c r="J3" s="588"/>
    </row>
    <row r="4" spans="1:10" ht="14.25" customHeight="1">
      <c r="A4" s="596" t="s">
        <v>1427</v>
      </c>
      <c r="B4" s="590" t="s">
        <v>1317</v>
      </c>
      <c r="C4" s="592" t="s">
        <v>1287</v>
      </c>
      <c r="D4" s="589" t="s">
        <v>1428</v>
      </c>
      <c r="E4" s="589" t="s">
        <v>1391</v>
      </c>
      <c r="F4" s="589" t="s">
        <v>1427</v>
      </c>
      <c r="G4" s="590" t="s">
        <v>1317</v>
      </c>
      <c r="H4" s="592" t="s">
        <v>1287</v>
      </c>
      <c r="I4" s="589" t="s">
        <v>1428</v>
      </c>
      <c r="J4" s="589" t="s">
        <v>1391</v>
      </c>
    </row>
    <row r="5" spans="1:10" ht="14.25">
      <c r="A5" s="597"/>
      <c r="B5" s="591"/>
      <c r="C5" s="592"/>
      <c r="D5" s="589"/>
      <c r="E5" s="589"/>
      <c r="F5" s="590"/>
      <c r="G5" s="591"/>
      <c r="H5" s="592"/>
      <c r="I5" s="589"/>
      <c r="J5" s="589"/>
    </row>
    <row r="6" spans="1:10" ht="16.5" customHeight="1">
      <c r="A6" s="597"/>
      <c r="B6" s="591"/>
      <c r="C6" s="592"/>
      <c r="D6" s="589"/>
      <c r="E6" s="589"/>
      <c r="F6" s="590"/>
      <c r="G6" s="591"/>
      <c r="H6" s="592"/>
      <c r="I6" s="589"/>
      <c r="J6" s="589"/>
    </row>
    <row r="7" spans="1:10" ht="14.25" customHeight="1" hidden="1">
      <c r="A7" s="597"/>
      <c r="B7" s="591"/>
      <c r="C7" s="592"/>
      <c r="D7" s="589"/>
      <c r="E7" s="589"/>
      <c r="F7" s="590"/>
      <c r="G7" s="591"/>
      <c r="H7" s="592"/>
      <c r="I7" s="589"/>
      <c r="J7" s="589"/>
    </row>
    <row r="8" spans="1:10" ht="18.75" customHeight="1">
      <c r="A8" s="263" t="s">
        <v>1347</v>
      </c>
      <c r="B8" s="264" t="s">
        <v>1429</v>
      </c>
      <c r="C8" s="265">
        <v>61344</v>
      </c>
      <c r="D8" s="265">
        <v>56923</v>
      </c>
      <c r="E8" s="266">
        <f>D8/C8*100</f>
        <v>92.79310119979134</v>
      </c>
      <c r="F8" s="267">
        <v>24</v>
      </c>
      <c r="G8" s="268" t="s">
        <v>1430</v>
      </c>
      <c r="H8" s="265">
        <v>60031</v>
      </c>
      <c r="I8" s="269">
        <v>60219</v>
      </c>
      <c r="J8" s="270">
        <f aca="true" t="shared" si="0" ref="J8:J21">I8/H8*100</f>
        <v>100.31317152804384</v>
      </c>
    </row>
    <row r="9" spans="1:10" ht="18.75" customHeight="1">
      <c r="A9" s="263" t="s">
        <v>1350</v>
      </c>
      <c r="B9" s="271" t="s">
        <v>1431</v>
      </c>
      <c r="C9" s="265">
        <v>38212</v>
      </c>
      <c r="D9" s="265">
        <v>37590</v>
      </c>
      <c r="E9" s="266">
        <f aca="true" t="shared" si="1" ref="E9:E15">D9/C9*100</f>
        <v>98.37223908719774</v>
      </c>
      <c r="F9" s="267">
        <v>25</v>
      </c>
      <c r="G9" s="268" t="s">
        <v>1432</v>
      </c>
      <c r="H9" s="265">
        <v>23814</v>
      </c>
      <c r="I9" s="269">
        <v>24977</v>
      </c>
      <c r="J9" s="270">
        <f t="shared" si="0"/>
        <v>104.88368186780886</v>
      </c>
    </row>
    <row r="10" spans="1:10" ht="18.75" customHeight="1">
      <c r="A10" s="263" t="s">
        <v>1353</v>
      </c>
      <c r="B10" s="271" t="s">
        <v>1433</v>
      </c>
      <c r="C10" s="265">
        <v>22548</v>
      </c>
      <c r="D10" s="265">
        <v>18925</v>
      </c>
      <c r="E10" s="266">
        <f t="shared" si="1"/>
        <v>83.93205605818697</v>
      </c>
      <c r="F10" s="267">
        <v>26</v>
      </c>
      <c r="G10" s="215" t="s">
        <v>1434</v>
      </c>
      <c r="H10" s="265">
        <v>20244</v>
      </c>
      <c r="I10" s="272">
        <v>20238</v>
      </c>
      <c r="J10" s="270">
        <f t="shared" si="0"/>
        <v>99.97036158861886</v>
      </c>
    </row>
    <row r="11" spans="1:10" ht="18.75" customHeight="1">
      <c r="A11" s="263" t="s">
        <v>1356</v>
      </c>
      <c r="B11" s="271" t="s">
        <v>1435</v>
      </c>
      <c r="C11" s="265">
        <v>584</v>
      </c>
      <c r="D11" s="265">
        <v>408</v>
      </c>
      <c r="E11" s="266">
        <f t="shared" si="1"/>
        <v>69.86301369863014</v>
      </c>
      <c r="F11" s="267">
        <v>27</v>
      </c>
      <c r="G11" s="268" t="s">
        <v>1436</v>
      </c>
      <c r="H11" s="265">
        <v>8099</v>
      </c>
      <c r="I11" s="269">
        <v>6021</v>
      </c>
      <c r="J11" s="270">
        <f t="shared" si="0"/>
        <v>74.34251142116311</v>
      </c>
    </row>
    <row r="12" spans="1:10" ht="18.75" customHeight="1">
      <c r="A12" s="263" t="s">
        <v>1359</v>
      </c>
      <c r="B12" s="264" t="s">
        <v>1403</v>
      </c>
      <c r="C12" s="265">
        <v>959</v>
      </c>
      <c r="D12" s="265">
        <v>1457</v>
      </c>
      <c r="E12" s="266">
        <f t="shared" si="1"/>
        <v>151.9290928050052</v>
      </c>
      <c r="F12" s="267">
        <v>28</v>
      </c>
      <c r="G12" s="268" t="s">
        <v>1437</v>
      </c>
      <c r="H12" s="265">
        <v>12145</v>
      </c>
      <c r="I12" s="273">
        <v>14217</v>
      </c>
      <c r="J12" s="270">
        <f t="shared" si="0"/>
        <v>117.06051873198848</v>
      </c>
    </row>
    <row r="13" spans="1:10" ht="18.75" customHeight="1">
      <c r="A13" s="263" t="s">
        <v>1362</v>
      </c>
      <c r="B13" s="264" t="s">
        <v>1405</v>
      </c>
      <c r="C13" s="265">
        <v>1000</v>
      </c>
      <c r="D13" s="265">
        <v>1000</v>
      </c>
      <c r="E13" s="266">
        <f t="shared" si="1"/>
        <v>100</v>
      </c>
      <c r="F13" s="267">
        <v>29</v>
      </c>
      <c r="G13" s="215" t="s">
        <v>1438</v>
      </c>
      <c r="H13" s="274">
        <f>H14+H15</f>
        <v>3570</v>
      </c>
      <c r="I13" s="274">
        <f>I14+I15</f>
        <v>4739</v>
      </c>
      <c r="J13" s="275">
        <f t="shared" si="0"/>
        <v>132.7450980392157</v>
      </c>
    </row>
    <row r="14" spans="1:10" ht="18.75" customHeight="1">
      <c r="A14" s="263" t="s">
        <v>1365</v>
      </c>
      <c r="B14" s="264" t="s">
        <v>1439</v>
      </c>
      <c r="C14" s="265">
        <v>1397</v>
      </c>
      <c r="D14" s="276">
        <v>1025</v>
      </c>
      <c r="E14" s="266">
        <f t="shared" si="1"/>
        <v>73.3715103793844</v>
      </c>
      <c r="F14" s="267">
        <v>30</v>
      </c>
      <c r="G14" s="277" t="s">
        <v>1440</v>
      </c>
      <c r="H14" s="274">
        <v>642</v>
      </c>
      <c r="I14" s="274">
        <v>301</v>
      </c>
      <c r="J14" s="270">
        <f t="shared" si="0"/>
        <v>46.88473520249221</v>
      </c>
    </row>
    <row r="15" spans="1:10" ht="18.75" customHeight="1">
      <c r="A15" s="263" t="s">
        <v>1367</v>
      </c>
      <c r="B15" s="278" t="s">
        <v>1441</v>
      </c>
      <c r="C15" s="265">
        <v>1397</v>
      </c>
      <c r="D15" s="279">
        <v>1025</v>
      </c>
      <c r="E15" s="266">
        <f t="shared" si="1"/>
        <v>73.3715103793844</v>
      </c>
      <c r="F15" s="267">
        <v>31</v>
      </c>
      <c r="G15" s="280" t="s">
        <v>1442</v>
      </c>
      <c r="H15" s="274">
        <v>2928</v>
      </c>
      <c r="I15" s="274">
        <v>4438</v>
      </c>
      <c r="J15" s="270">
        <f t="shared" si="0"/>
        <v>151.57103825136613</v>
      </c>
    </row>
    <row r="16" spans="1:10" ht="18.75" customHeight="1">
      <c r="A16" s="263" t="s">
        <v>1369</v>
      </c>
      <c r="B16" s="264" t="s">
        <v>1443</v>
      </c>
      <c r="C16" s="279"/>
      <c r="D16" s="279"/>
      <c r="E16" s="270"/>
      <c r="F16" s="267">
        <v>32</v>
      </c>
      <c r="G16" s="268" t="s">
        <v>1444</v>
      </c>
      <c r="H16" s="265">
        <v>17041</v>
      </c>
      <c r="I16" s="279">
        <v>16214</v>
      </c>
      <c r="J16" s="270">
        <f t="shared" si="0"/>
        <v>95.14699841558594</v>
      </c>
    </row>
    <row r="17" spans="1:10" ht="18.75" customHeight="1">
      <c r="A17" s="263" t="s">
        <v>1372</v>
      </c>
      <c r="B17" s="264" t="s">
        <v>1445</v>
      </c>
      <c r="C17" s="279"/>
      <c r="D17" s="279"/>
      <c r="E17" s="270"/>
      <c r="F17" s="267">
        <v>33</v>
      </c>
      <c r="G17" s="268" t="s">
        <v>1446</v>
      </c>
      <c r="H17" s="265">
        <v>5963</v>
      </c>
      <c r="I17" s="279">
        <v>11257</v>
      </c>
      <c r="J17" s="270">
        <f t="shared" si="0"/>
        <v>188.78081502599363</v>
      </c>
    </row>
    <row r="18" spans="1:10" ht="18.75" customHeight="1">
      <c r="A18" s="263" t="s">
        <v>1375</v>
      </c>
      <c r="B18" s="264" t="s">
        <v>1447</v>
      </c>
      <c r="C18" s="279"/>
      <c r="D18" s="279">
        <v>14</v>
      </c>
      <c r="E18" s="270"/>
      <c r="F18" s="267">
        <v>34</v>
      </c>
      <c r="G18" s="268" t="s">
        <v>1448</v>
      </c>
      <c r="H18" s="265">
        <v>11078</v>
      </c>
      <c r="I18" s="279">
        <v>4957</v>
      </c>
      <c r="J18" s="270">
        <f t="shared" si="0"/>
        <v>44.7463441054342</v>
      </c>
    </row>
    <row r="19" spans="1:10" ht="18.75" customHeight="1">
      <c r="A19" s="263" t="s">
        <v>1378</v>
      </c>
      <c r="B19" s="264"/>
      <c r="C19" s="279"/>
      <c r="D19" s="279"/>
      <c r="E19" s="270"/>
      <c r="F19" s="267">
        <v>35</v>
      </c>
      <c r="G19" s="268" t="s">
        <v>1449</v>
      </c>
      <c r="H19" s="265">
        <v>19176</v>
      </c>
      <c r="I19" s="279">
        <v>19028</v>
      </c>
      <c r="J19" s="270">
        <f t="shared" si="0"/>
        <v>99.2282019190655</v>
      </c>
    </row>
    <row r="20" spans="1:10" ht="18.75" customHeight="1">
      <c r="A20" s="263" t="s">
        <v>1380</v>
      </c>
      <c r="B20" s="281"/>
      <c r="C20" s="279"/>
      <c r="D20" s="279"/>
      <c r="E20" s="270"/>
      <c r="F20" s="267">
        <v>36</v>
      </c>
      <c r="G20" s="268" t="s">
        <v>1446</v>
      </c>
      <c r="H20" s="265">
        <v>9109</v>
      </c>
      <c r="I20" s="279">
        <v>991</v>
      </c>
      <c r="J20" s="270">
        <f t="shared" si="0"/>
        <v>10.879350093314304</v>
      </c>
    </row>
    <row r="21" spans="1:10" ht="18.75" customHeight="1">
      <c r="A21" s="263" t="s">
        <v>1382</v>
      </c>
      <c r="B21" s="281"/>
      <c r="C21" s="279"/>
      <c r="D21" s="279"/>
      <c r="E21" s="270"/>
      <c r="F21" s="267">
        <v>37</v>
      </c>
      <c r="G21" s="268" t="s">
        <v>1448</v>
      </c>
      <c r="H21" s="265">
        <v>10067</v>
      </c>
      <c r="I21" s="279">
        <v>18037</v>
      </c>
      <c r="J21" s="270">
        <f t="shared" si="0"/>
        <v>179.16956392172446</v>
      </c>
    </row>
    <row r="22" spans="1:10" ht="18.75" customHeight="1">
      <c r="A22" s="263" t="s">
        <v>1385</v>
      </c>
      <c r="B22" s="264"/>
      <c r="C22" s="279"/>
      <c r="D22" s="279"/>
      <c r="E22" s="270"/>
      <c r="F22" s="267">
        <v>38</v>
      </c>
      <c r="G22" s="268" t="s">
        <v>1450</v>
      </c>
      <c r="H22" s="279"/>
      <c r="I22" s="279"/>
      <c r="J22" s="270"/>
    </row>
    <row r="23" spans="1:10" ht="18.75" customHeight="1">
      <c r="A23" s="263" t="s">
        <v>1451</v>
      </c>
      <c r="B23" s="264"/>
      <c r="C23" s="282"/>
      <c r="D23" s="279"/>
      <c r="E23" s="270"/>
      <c r="F23" s="267">
        <v>39</v>
      </c>
      <c r="G23" s="268" t="s">
        <v>1452</v>
      </c>
      <c r="H23" s="265">
        <v>54</v>
      </c>
      <c r="I23" s="279">
        <v>74</v>
      </c>
      <c r="J23" s="270">
        <f>I23/H23*100</f>
        <v>137.03703703703704</v>
      </c>
    </row>
    <row r="24" spans="1:10" ht="18.75" customHeight="1">
      <c r="A24" s="263" t="s">
        <v>1413</v>
      </c>
      <c r="B24" s="283" t="s">
        <v>1275</v>
      </c>
      <c r="C24" s="284">
        <f>C8+C12+C13+C14</f>
        <v>64700</v>
      </c>
      <c r="D24" s="285">
        <v>60419</v>
      </c>
      <c r="E24" s="286">
        <f>D24/C24*100</f>
        <v>93.38330757341576</v>
      </c>
      <c r="F24" s="267">
        <v>40</v>
      </c>
      <c r="G24" s="287" t="s">
        <v>1276</v>
      </c>
      <c r="H24" s="284">
        <v>60085</v>
      </c>
      <c r="I24" s="285">
        <v>60293</v>
      </c>
      <c r="J24" s="286">
        <f aca="true" t="shared" si="2" ref="J24:J29">I24/H24*100</f>
        <v>100.34617625031206</v>
      </c>
    </row>
    <row r="25" spans="1:10" ht="18.75" customHeight="1">
      <c r="A25" s="263" t="s">
        <v>1416</v>
      </c>
      <c r="B25" s="264" t="s">
        <v>1453</v>
      </c>
      <c r="C25" s="265">
        <v>90530</v>
      </c>
      <c r="D25" s="279">
        <v>91053</v>
      </c>
      <c r="E25" s="270">
        <f>D25/C25*100</f>
        <v>100.57770904672485</v>
      </c>
      <c r="F25" s="267">
        <v>41</v>
      </c>
      <c r="G25" s="268" t="s">
        <v>1454</v>
      </c>
      <c r="H25" s="265">
        <f>C24-H24</f>
        <v>4615</v>
      </c>
      <c r="I25" s="279">
        <v>126</v>
      </c>
      <c r="J25" s="270">
        <f t="shared" si="2"/>
        <v>2.7302275189599134</v>
      </c>
    </row>
    <row r="26" spans="1:10" ht="18.75" customHeight="1">
      <c r="A26" s="263" t="s">
        <v>1419</v>
      </c>
      <c r="B26" s="264" t="s">
        <v>1455</v>
      </c>
      <c r="C26" s="265">
        <v>99935</v>
      </c>
      <c r="D26" s="279">
        <v>103806</v>
      </c>
      <c r="E26" s="270">
        <f>D26/C26*100</f>
        <v>103.87351778656127</v>
      </c>
      <c r="F26" s="267">
        <v>42</v>
      </c>
      <c r="G26" s="268" t="s">
        <v>1456</v>
      </c>
      <c r="H26" s="265">
        <v>95145</v>
      </c>
      <c r="I26" s="279">
        <v>91179</v>
      </c>
      <c r="J26" s="270">
        <f t="shared" si="2"/>
        <v>95.83162541384202</v>
      </c>
    </row>
    <row r="27" spans="1:10" ht="18.75" customHeight="1">
      <c r="A27" s="263" t="s">
        <v>1421</v>
      </c>
      <c r="B27" s="264" t="s">
        <v>1457</v>
      </c>
      <c r="C27" s="265">
        <v>30013</v>
      </c>
      <c r="D27" s="279">
        <v>27696</v>
      </c>
      <c r="E27" s="270">
        <f>D27/C27*100</f>
        <v>92.28001199480225</v>
      </c>
      <c r="F27" s="267">
        <v>43</v>
      </c>
      <c r="G27" s="264" t="s">
        <v>1455</v>
      </c>
      <c r="H27" s="265">
        <v>115119</v>
      </c>
      <c r="I27" s="279">
        <v>117648</v>
      </c>
      <c r="J27" s="270">
        <f t="shared" si="2"/>
        <v>102.19685716519429</v>
      </c>
    </row>
    <row r="28" spans="1:10" ht="18.75" customHeight="1">
      <c r="A28" s="263" t="s">
        <v>1458</v>
      </c>
      <c r="B28" s="288" t="s">
        <v>1459</v>
      </c>
      <c r="C28" s="289">
        <v>-39418</v>
      </c>
      <c r="D28" s="276">
        <v>-40449</v>
      </c>
      <c r="E28" s="290">
        <f>D28/C28*100</f>
        <v>102.6155563448171</v>
      </c>
      <c r="F28" s="267">
        <v>44</v>
      </c>
      <c r="G28" s="288" t="s">
        <v>1457</v>
      </c>
      <c r="H28" s="289">
        <v>37022</v>
      </c>
      <c r="I28" s="276">
        <v>31582</v>
      </c>
      <c r="J28" s="290">
        <f t="shared" si="2"/>
        <v>85.30603424990547</v>
      </c>
    </row>
    <row r="29" spans="1:10" ht="18.75" customHeight="1">
      <c r="A29" s="263" t="s">
        <v>1460</v>
      </c>
      <c r="B29" s="291"/>
      <c r="C29" s="292"/>
      <c r="D29" s="292"/>
      <c r="E29" s="291"/>
      <c r="F29" s="267">
        <v>45</v>
      </c>
      <c r="G29" s="264" t="s">
        <v>1459</v>
      </c>
      <c r="H29" s="279">
        <v>-56996</v>
      </c>
      <c r="I29" s="279">
        <v>-58051</v>
      </c>
      <c r="J29" s="270">
        <f t="shared" si="2"/>
        <v>101.85100708821673</v>
      </c>
    </row>
    <row r="30" spans="1:10" ht="18.75" customHeight="1">
      <c r="A30" s="263" t="s">
        <v>1461</v>
      </c>
      <c r="B30" s="283" t="s">
        <v>1462</v>
      </c>
      <c r="C30" s="285">
        <f>C24+C25</f>
        <v>155230</v>
      </c>
      <c r="D30" s="285">
        <f>D25+D24</f>
        <v>151472</v>
      </c>
      <c r="E30" s="286"/>
      <c r="F30" s="267">
        <v>46</v>
      </c>
      <c r="G30" s="287" t="s">
        <v>1462</v>
      </c>
      <c r="H30" s="285">
        <f>H24+H26</f>
        <v>155230</v>
      </c>
      <c r="I30" s="285">
        <f>I24+I26</f>
        <v>151472</v>
      </c>
      <c r="J30" s="286"/>
    </row>
  </sheetData>
  <sheetProtection/>
  <mergeCells count="13">
    <mergeCell ref="A2:J2"/>
    <mergeCell ref="C3:G3"/>
    <mergeCell ref="I3:J3"/>
    <mergeCell ref="A4:A7"/>
    <mergeCell ref="B4:B7"/>
    <mergeCell ref="C4:C7"/>
    <mergeCell ref="D4:D7"/>
    <mergeCell ref="E4:E7"/>
    <mergeCell ref="F4:F7"/>
    <mergeCell ref="G4:G7"/>
    <mergeCell ref="H4:H7"/>
    <mergeCell ref="I4:I7"/>
    <mergeCell ref="J4:J7"/>
  </mergeCells>
  <printOptions/>
  <pageMargins left="0.75" right="0.75" top="1" bottom="1" header="0.5" footer="0.5"/>
  <pageSetup firstPageNumber="930" useFirstPageNumber="1" horizontalDpi="600" verticalDpi="600" orientation="landscape" paperSize="9" scale="85"/>
  <headerFooter scaleWithDoc="0" alignWithMargins="0">
    <oddFooter>&amp;C&amp;10&amp;P</oddFooter>
  </headerFooter>
</worksheet>
</file>

<file path=xl/worksheets/sheet23.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G11" sqref="G11"/>
    </sheetView>
  </sheetViews>
  <sheetFormatPr defaultColWidth="9.00390625" defaultRowHeight="14.25"/>
  <cols>
    <col min="1" max="1" width="3.875" style="173" customWidth="1"/>
    <col min="2" max="2" width="21.625" style="173" customWidth="1"/>
    <col min="3" max="3" width="12.375" style="173" customWidth="1"/>
    <col min="4" max="4" width="10.25390625" style="173" customWidth="1"/>
    <col min="5" max="5" width="9.50390625" style="340" bestFit="1" customWidth="1"/>
    <col min="6" max="6" width="5.125" style="173" customWidth="1"/>
    <col min="7" max="7" width="27.75390625" style="173" customWidth="1"/>
    <col min="8" max="9" width="10.00390625" style="173" customWidth="1"/>
    <col min="10" max="10" width="10.875" style="340" customWidth="1"/>
    <col min="11" max="16384" width="9.00390625" style="173" customWidth="1"/>
  </cols>
  <sheetData>
    <row r="1" s="164" customFormat="1" ht="14.25">
      <c r="A1" s="145" t="s">
        <v>1481</v>
      </c>
    </row>
    <row r="2" spans="1:10" ht="36.75" customHeight="1">
      <c r="A2" s="598" t="s">
        <v>1464</v>
      </c>
      <c r="B2" s="598"/>
      <c r="C2" s="598"/>
      <c r="D2" s="598"/>
      <c r="E2" s="598"/>
      <c r="F2" s="598"/>
      <c r="G2" s="598"/>
      <c r="H2" s="598"/>
      <c r="I2" s="598"/>
      <c r="J2" s="598"/>
    </row>
    <row r="3" spans="1:10" ht="19.5" customHeight="1">
      <c r="A3" s="599"/>
      <c r="B3" s="599"/>
      <c r="C3" s="600"/>
      <c r="D3" s="600"/>
      <c r="E3" s="600"/>
      <c r="F3" s="600"/>
      <c r="G3" s="600"/>
      <c r="H3" s="293"/>
      <c r="I3" s="601" t="s">
        <v>1465</v>
      </c>
      <c r="J3" s="602"/>
    </row>
    <row r="4" spans="1:10" ht="39" customHeight="1">
      <c r="A4" s="294" t="s">
        <v>1427</v>
      </c>
      <c r="B4" s="295" t="s">
        <v>1317</v>
      </c>
      <c r="C4" s="220" t="s">
        <v>1287</v>
      </c>
      <c r="D4" s="296" t="s">
        <v>1390</v>
      </c>
      <c r="E4" s="220" t="s">
        <v>1391</v>
      </c>
      <c r="F4" s="297" t="s">
        <v>1427</v>
      </c>
      <c r="G4" s="298" t="s">
        <v>1317</v>
      </c>
      <c r="H4" s="220" t="s">
        <v>1287</v>
      </c>
      <c r="I4" s="296" t="s">
        <v>1390</v>
      </c>
      <c r="J4" s="220" t="s">
        <v>1391</v>
      </c>
    </row>
    <row r="5" spans="1:10" ht="24.75" customHeight="1">
      <c r="A5" s="295" t="s">
        <v>1347</v>
      </c>
      <c r="B5" s="299" t="s">
        <v>1466</v>
      </c>
      <c r="C5" s="300">
        <v>18986</v>
      </c>
      <c r="D5" s="301">
        <v>19647</v>
      </c>
      <c r="E5" s="302">
        <f>SUM(D5/C5*100)</f>
        <v>103.48151269356367</v>
      </c>
      <c r="F5" s="295">
        <v>1</v>
      </c>
      <c r="G5" s="303" t="s">
        <v>1467</v>
      </c>
      <c r="H5" s="304">
        <v>12047</v>
      </c>
      <c r="I5" s="305">
        <v>14827</v>
      </c>
      <c r="J5" s="302">
        <f>SUM(I5/H5*100)</f>
        <v>123.07628455217066</v>
      </c>
    </row>
    <row r="6" spans="1:10" ht="24.75" customHeight="1">
      <c r="A6" s="295" t="s">
        <v>1350</v>
      </c>
      <c r="B6" s="306" t="s">
        <v>1468</v>
      </c>
      <c r="C6" s="307"/>
      <c r="D6" s="307"/>
      <c r="E6" s="302"/>
      <c r="F6" s="295">
        <v>2</v>
      </c>
      <c r="G6" s="308" t="s">
        <v>1469</v>
      </c>
      <c r="H6" s="300">
        <v>4801</v>
      </c>
      <c r="I6" s="301">
        <v>5286</v>
      </c>
      <c r="J6" s="302">
        <f aca="true" t="shared" si="0" ref="J6:J16">SUM(I6/H6*100)</f>
        <v>110.10206207040201</v>
      </c>
    </row>
    <row r="7" spans="1:10" ht="24.75" customHeight="1">
      <c r="A7" s="295" t="s">
        <v>1353</v>
      </c>
      <c r="B7" s="309" t="s">
        <v>1403</v>
      </c>
      <c r="C7" s="310">
        <v>120</v>
      </c>
      <c r="D7" s="310">
        <v>540</v>
      </c>
      <c r="E7" s="302">
        <f>SUM(D7/C7*100)</f>
        <v>450</v>
      </c>
      <c r="F7" s="295">
        <v>3</v>
      </c>
      <c r="G7" s="311" t="s">
        <v>1470</v>
      </c>
      <c r="H7" s="312">
        <v>34</v>
      </c>
      <c r="I7" s="301">
        <v>30</v>
      </c>
      <c r="J7" s="302">
        <f t="shared" si="0"/>
        <v>88.23529411764706</v>
      </c>
    </row>
    <row r="8" spans="1:10" ht="24.75" customHeight="1">
      <c r="A8" s="295" t="s">
        <v>1356</v>
      </c>
      <c r="B8" s="313" t="s">
        <v>1405</v>
      </c>
      <c r="C8" s="314">
        <v>0</v>
      </c>
      <c r="D8" s="314">
        <v>0</v>
      </c>
      <c r="E8" s="302"/>
      <c r="F8" s="295">
        <v>4</v>
      </c>
      <c r="G8" s="313" t="s">
        <v>1471</v>
      </c>
      <c r="H8" s="304">
        <v>363</v>
      </c>
      <c r="I8" s="301">
        <v>365</v>
      </c>
      <c r="J8" s="302">
        <f t="shared" si="0"/>
        <v>100.55096418732784</v>
      </c>
    </row>
    <row r="9" spans="1:10" ht="24.75" customHeight="1">
      <c r="A9" s="295" t="s">
        <v>1359</v>
      </c>
      <c r="B9" s="313" t="s">
        <v>1439</v>
      </c>
      <c r="C9" s="314">
        <v>0</v>
      </c>
      <c r="D9" s="314"/>
      <c r="E9" s="302"/>
      <c r="F9" s="295">
        <v>5</v>
      </c>
      <c r="G9" s="313" t="s">
        <v>1358</v>
      </c>
      <c r="H9" s="304">
        <v>150</v>
      </c>
      <c r="I9" s="301">
        <v>130</v>
      </c>
      <c r="J9" s="302">
        <f t="shared" si="0"/>
        <v>86.66666666666667</v>
      </c>
    </row>
    <row r="10" spans="1:10" ht="24.75" customHeight="1">
      <c r="A10" s="295" t="s">
        <v>1362</v>
      </c>
      <c r="B10" s="313" t="s">
        <v>1472</v>
      </c>
      <c r="C10" s="314">
        <v>0</v>
      </c>
      <c r="D10" s="314">
        <v>0</v>
      </c>
      <c r="E10" s="302"/>
      <c r="F10" s="295">
        <v>6</v>
      </c>
      <c r="G10" s="313" t="s">
        <v>1361</v>
      </c>
      <c r="H10" s="304">
        <v>0</v>
      </c>
      <c r="I10" s="301">
        <v>0</v>
      </c>
      <c r="J10" s="302"/>
    </row>
    <row r="11" spans="1:10" s="185" customFormat="1" ht="24.75" customHeight="1">
      <c r="A11" s="315" t="s">
        <v>1365</v>
      </c>
      <c r="B11" s="316" t="s">
        <v>1473</v>
      </c>
      <c r="C11" s="317">
        <f>C5+C7+C8+C9+C10</f>
        <v>19106</v>
      </c>
      <c r="D11" s="317">
        <f>D5+D7+D8+D9+D10</f>
        <v>20187</v>
      </c>
      <c r="E11" s="318">
        <f>SUM(D11/C11*100)</f>
        <v>105.65790851041557</v>
      </c>
      <c r="F11" s="315">
        <v>7</v>
      </c>
      <c r="G11" s="319" t="s">
        <v>1474</v>
      </c>
      <c r="H11" s="320">
        <f>H5+H7+H8+H9+H10</f>
        <v>12594</v>
      </c>
      <c r="I11" s="320">
        <f>I5+I7+I8+I9+I10</f>
        <v>15352</v>
      </c>
      <c r="J11" s="318">
        <f t="shared" si="0"/>
        <v>121.89931713514372</v>
      </c>
    </row>
    <row r="12" spans="1:10" ht="24.75" customHeight="1">
      <c r="A12" s="295" t="s">
        <v>1367</v>
      </c>
      <c r="B12" s="313" t="s">
        <v>1376</v>
      </c>
      <c r="C12" s="314">
        <v>0</v>
      </c>
      <c r="D12" s="314"/>
      <c r="E12" s="302"/>
      <c r="F12" s="295">
        <v>8</v>
      </c>
      <c r="G12" s="321" t="s">
        <v>1374</v>
      </c>
      <c r="H12" s="304"/>
      <c r="I12" s="301">
        <v>0</v>
      </c>
      <c r="J12" s="302"/>
    </row>
    <row r="13" spans="1:10" ht="24.75" customHeight="1">
      <c r="A13" s="295">
        <v>9</v>
      </c>
      <c r="B13" s="313" t="s">
        <v>1379</v>
      </c>
      <c r="C13" s="314">
        <v>0</v>
      </c>
      <c r="D13" s="314"/>
      <c r="E13" s="302"/>
      <c r="F13" s="295">
        <v>9</v>
      </c>
      <c r="G13" s="321" t="s">
        <v>1377</v>
      </c>
      <c r="H13" s="304">
        <v>1899</v>
      </c>
      <c r="I13" s="301">
        <v>1272</v>
      </c>
      <c r="J13" s="302">
        <f t="shared" si="0"/>
        <v>66.9826224328594</v>
      </c>
    </row>
    <row r="14" spans="1:10" s="185" customFormat="1" ht="24.75" customHeight="1">
      <c r="A14" s="315">
        <v>10</v>
      </c>
      <c r="B14" s="316" t="s">
        <v>1475</v>
      </c>
      <c r="C14" s="317">
        <f>C11+C12+C13</f>
        <v>19106</v>
      </c>
      <c r="D14" s="317">
        <f>D11+D12+D13</f>
        <v>20187</v>
      </c>
      <c r="E14" s="318">
        <f>SUM(D14/C14*100)</f>
        <v>105.65790851041557</v>
      </c>
      <c r="F14" s="315">
        <v>10</v>
      </c>
      <c r="G14" s="319" t="s">
        <v>1476</v>
      </c>
      <c r="H14" s="320">
        <f>H11+H12+H13</f>
        <v>14493</v>
      </c>
      <c r="I14" s="320">
        <f>I11+I12+I13</f>
        <v>16624</v>
      </c>
      <c r="J14" s="318">
        <f t="shared" si="0"/>
        <v>114.70365003794936</v>
      </c>
    </row>
    <row r="15" spans="1:10" ht="24.75" customHeight="1">
      <c r="A15" s="295">
        <v>11</v>
      </c>
      <c r="B15" s="322" t="s">
        <v>1468</v>
      </c>
      <c r="C15" s="323"/>
      <c r="D15" s="323"/>
      <c r="E15" s="302"/>
      <c r="F15" s="295">
        <v>11</v>
      </c>
      <c r="G15" s="321" t="s">
        <v>1477</v>
      </c>
      <c r="H15" s="324">
        <v>4613</v>
      </c>
      <c r="I15" s="305">
        <v>3563</v>
      </c>
      <c r="J15" s="302">
        <f t="shared" si="0"/>
        <v>77.2382397572079</v>
      </c>
    </row>
    <row r="16" spans="1:10" ht="24.75" customHeight="1">
      <c r="A16" s="295">
        <v>12</v>
      </c>
      <c r="B16" s="313" t="s">
        <v>1478</v>
      </c>
      <c r="C16" s="314">
        <v>42715</v>
      </c>
      <c r="D16" s="325">
        <v>47115</v>
      </c>
      <c r="E16" s="302">
        <f>SUM(D16/C16*100)</f>
        <v>110.3008310897811</v>
      </c>
      <c r="F16" s="298">
        <v>12</v>
      </c>
      <c r="G16" s="326" t="s">
        <v>1479</v>
      </c>
      <c r="H16" s="327">
        <v>47328</v>
      </c>
      <c r="I16" s="324">
        <v>50678</v>
      </c>
      <c r="J16" s="302">
        <f t="shared" si="0"/>
        <v>107.07826233941853</v>
      </c>
    </row>
    <row r="17" spans="1:10" s="185" customFormat="1" ht="24.75" customHeight="1">
      <c r="A17" s="315">
        <v>13</v>
      </c>
      <c r="B17" s="328" t="s">
        <v>1480</v>
      </c>
      <c r="C17" s="317">
        <f>C16+C14</f>
        <v>61821</v>
      </c>
      <c r="D17" s="317">
        <f>D16+D14</f>
        <v>67302</v>
      </c>
      <c r="E17" s="318"/>
      <c r="F17" s="315">
        <v>13</v>
      </c>
      <c r="G17" s="329" t="s">
        <v>1480</v>
      </c>
      <c r="H17" s="317">
        <f>H14+H16</f>
        <v>61821</v>
      </c>
      <c r="I17" s="317">
        <f>I14+I16</f>
        <v>67302</v>
      </c>
      <c r="J17" s="330"/>
    </row>
    <row r="18" spans="1:10" s="337" customFormat="1" ht="22.5" customHeight="1">
      <c r="A18" s="331"/>
      <c r="B18" s="332"/>
      <c r="C18" s="333"/>
      <c r="D18" s="333"/>
      <c r="E18" s="334"/>
      <c r="F18" s="331"/>
      <c r="G18" s="335"/>
      <c r="H18" s="336"/>
      <c r="I18" s="336"/>
      <c r="J18" s="334"/>
    </row>
    <row r="19" spans="1:10" s="337" customFormat="1" ht="22.5" customHeight="1">
      <c r="A19" s="331"/>
      <c r="B19" s="338"/>
      <c r="C19" s="339"/>
      <c r="D19" s="339"/>
      <c r="E19" s="334"/>
      <c r="F19" s="331"/>
      <c r="G19" s="338"/>
      <c r="H19" s="339"/>
      <c r="I19" s="339"/>
      <c r="J19" s="334"/>
    </row>
  </sheetData>
  <sheetProtection/>
  <mergeCells count="4">
    <mergeCell ref="A2:J2"/>
    <mergeCell ref="A3:B3"/>
    <mergeCell ref="C3:G3"/>
    <mergeCell ref="I3:J3"/>
  </mergeCells>
  <printOptions horizontalCentered="1"/>
  <pageMargins left="0.75" right="0.75" top="0.98" bottom="0.98" header="0.51" footer="0.51"/>
  <pageSetup firstPageNumber="931" useFirstPageNumber="1" horizontalDpi="600" verticalDpi="600" orientation="landscape" paperSize="9"/>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dimension ref="A1:J18"/>
  <sheetViews>
    <sheetView showZeros="0" zoomScalePageLayoutView="0" workbookViewId="0" topLeftCell="A1">
      <selection activeCell="K20" sqref="K20"/>
    </sheetView>
  </sheetViews>
  <sheetFormatPr defaultColWidth="9.00390625" defaultRowHeight="14.25"/>
  <cols>
    <col min="1" max="1" width="4.875" style="173" customWidth="1"/>
    <col min="2" max="2" width="21.00390625" style="173" customWidth="1"/>
    <col min="3" max="3" width="11.125" style="173" customWidth="1"/>
    <col min="4" max="4" width="10.00390625" style="173" customWidth="1"/>
    <col min="5" max="5" width="8.875" style="194" customWidth="1"/>
    <col min="6" max="6" width="6.50390625" style="173" customWidth="1"/>
    <col min="7" max="7" width="29.625" style="173" customWidth="1"/>
    <col min="8" max="8" width="10.375" style="173" customWidth="1"/>
    <col min="9" max="9" width="10.00390625" style="173" customWidth="1"/>
    <col min="10" max="10" width="9.75390625" style="194" customWidth="1"/>
    <col min="11" max="16384" width="9.00390625" style="173" customWidth="1"/>
  </cols>
  <sheetData>
    <row r="1" s="164" customFormat="1" ht="14.25">
      <c r="A1" s="145" t="s">
        <v>1498</v>
      </c>
    </row>
    <row r="2" spans="1:10" ht="22.5">
      <c r="A2" s="567" t="s">
        <v>1482</v>
      </c>
      <c r="B2" s="567"/>
      <c r="C2" s="567"/>
      <c r="D2" s="567"/>
      <c r="E2" s="567"/>
      <c r="F2" s="567"/>
      <c r="G2" s="567"/>
      <c r="H2" s="567"/>
      <c r="I2" s="567"/>
      <c r="J2" s="603"/>
    </row>
    <row r="3" spans="1:10" ht="14.25">
      <c r="A3" s="341"/>
      <c r="B3" s="342"/>
      <c r="C3" s="342"/>
      <c r="D3" s="604"/>
      <c r="E3" s="604"/>
      <c r="F3" s="604"/>
      <c r="G3" s="604"/>
      <c r="H3" s="341"/>
      <c r="I3" s="605" t="s">
        <v>1483</v>
      </c>
      <c r="J3" s="606"/>
    </row>
    <row r="4" spans="1:10" ht="28.5">
      <c r="A4" s="175" t="s">
        <v>1316</v>
      </c>
      <c r="B4" s="175" t="s">
        <v>1317</v>
      </c>
      <c r="C4" s="220" t="s">
        <v>1287</v>
      </c>
      <c r="D4" s="296" t="s">
        <v>1390</v>
      </c>
      <c r="E4" s="220" t="s">
        <v>1346</v>
      </c>
      <c r="F4" s="343" t="s">
        <v>1316</v>
      </c>
      <c r="G4" s="343" t="s">
        <v>1317</v>
      </c>
      <c r="H4" s="220" t="s">
        <v>1287</v>
      </c>
      <c r="I4" s="296" t="s">
        <v>1390</v>
      </c>
      <c r="J4" s="220" t="s">
        <v>1346</v>
      </c>
    </row>
    <row r="5" spans="1:10" ht="41.25" customHeight="1">
      <c r="A5" s="344" t="s">
        <v>1347</v>
      </c>
      <c r="B5" s="345" t="s">
        <v>1484</v>
      </c>
      <c r="C5" s="346">
        <f>C6+C7+C8</f>
        <v>16500</v>
      </c>
      <c r="D5" s="346">
        <f>D6+D7+D8</f>
        <v>15985</v>
      </c>
      <c r="E5" s="347">
        <f>D5/C5*100</f>
        <v>96.87878787878788</v>
      </c>
      <c r="F5" s="175">
        <v>15</v>
      </c>
      <c r="G5" s="348" t="s">
        <v>1485</v>
      </c>
      <c r="H5" s="349">
        <v>62204</v>
      </c>
      <c r="I5" s="349">
        <v>32362</v>
      </c>
      <c r="J5" s="350">
        <f>I5/H5*100</f>
        <v>52.025593209439904</v>
      </c>
    </row>
    <row r="6" spans="1:10" ht="45.75" customHeight="1">
      <c r="A6" s="344" t="s">
        <v>1350</v>
      </c>
      <c r="B6" s="345" t="s">
        <v>1486</v>
      </c>
      <c r="C6" s="346">
        <v>11000</v>
      </c>
      <c r="D6" s="346">
        <v>10126</v>
      </c>
      <c r="E6" s="347">
        <f aca="true" t="shared" si="0" ref="E6:E16">D6/C6*100</f>
        <v>92.05454545454546</v>
      </c>
      <c r="F6" s="175">
        <v>16</v>
      </c>
      <c r="G6" s="348" t="s">
        <v>1487</v>
      </c>
      <c r="H6" s="349"/>
      <c r="I6" s="349"/>
      <c r="J6" s="350"/>
    </row>
    <row r="7" spans="1:10" ht="43.5" customHeight="1">
      <c r="A7" s="344" t="s">
        <v>1353</v>
      </c>
      <c r="B7" s="351" t="s">
        <v>1488</v>
      </c>
      <c r="C7" s="346">
        <v>4000</v>
      </c>
      <c r="D7" s="346">
        <v>4000</v>
      </c>
      <c r="E7" s="347">
        <f t="shared" si="0"/>
        <v>100</v>
      </c>
      <c r="F7" s="175">
        <v>17</v>
      </c>
      <c r="G7" s="345" t="s">
        <v>1489</v>
      </c>
      <c r="H7" s="349"/>
      <c r="I7" s="349"/>
      <c r="J7" s="350"/>
    </row>
    <row r="8" spans="1:10" ht="27" customHeight="1">
      <c r="A8" s="344" t="s">
        <v>1356</v>
      </c>
      <c r="B8" s="351" t="s">
        <v>1490</v>
      </c>
      <c r="C8" s="346">
        <v>1500</v>
      </c>
      <c r="D8" s="346">
        <v>1859</v>
      </c>
      <c r="E8" s="347">
        <f t="shared" si="0"/>
        <v>123.93333333333334</v>
      </c>
      <c r="F8" s="175">
        <v>18</v>
      </c>
      <c r="G8" s="345" t="s">
        <v>1491</v>
      </c>
      <c r="H8" s="349"/>
      <c r="I8" s="349"/>
      <c r="J8" s="350"/>
    </row>
    <row r="9" spans="1:10" ht="21" customHeight="1">
      <c r="A9" s="344" t="s">
        <v>1359</v>
      </c>
      <c r="B9" s="345" t="s">
        <v>1492</v>
      </c>
      <c r="C9" s="346">
        <v>200</v>
      </c>
      <c r="D9" s="346">
        <v>1127</v>
      </c>
      <c r="E9" s="347">
        <f t="shared" si="0"/>
        <v>563.5</v>
      </c>
      <c r="F9" s="344">
        <v>19</v>
      </c>
      <c r="G9" s="237"/>
      <c r="H9" s="349"/>
      <c r="I9" s="349"/>
      <c r="J9" s="350"/>
    </row>
    <row r="10" spans="1:10" ht="21" customHeight="1">
      <c r="A10" s="344" t="s">
        <v>1362</v>
      </c>
      <c r="B10" s="345" t="s">
        <v>1405</v>
      </c>
      <c r="C10" s="352"/>
      <c r="D10" s="353"/>
      <c r="E10" s="347"/>
      <c r="F10" s="344">
        <v>20</v>
      </c>
      <c r="G10" s="237"/>
      <c r="H10" s="349"/>
      <c r="I10" s="349"/>
      <c r="J10" s="350"/>
    </row>
    <row r="11" spans="1:10" ht="21" customHeight="1">
      <c r="A11" s="344" t="s">
        <v>1365</v>
      </c>
      <c r="B11" s="345" t="s">
        <v>1439</v>
      </c>
      <c r="C11" s="346"/>
      <c r="D11" s="346"/>
      <c r="E11" s="347"/>
      <c r="F11" s="344">
        <v>21</v>
      </c>
      <c r="G11" s="345"/>
      <c r="H11" s="349"/>
      <c r="I11" s="349"/>
      <c r="J11" s="350"/>
    </row>
    <row r="12" spans="1:10" s="185" customFormat="1" ht="21" customHeight="1">
      <c r="A12" s="344" t="s">
        <v>1367</v>
      </c>
      <c r="B12" s="178" t="s">
        <v>1373</v>
      </c>
      <c r="C12" s="354">
        <f>C5+C9</f>
        <v>16700</v>
      </c>
      <c r="D12" s="354">
        <f>D5+D9</f>
        <v>17112</v>
      </c>
      <c r="E12" s="355">
        <f t="shared" si="0"/>
        <v>102.46706586826346</v>
      </c>
      <c r="F12" s="344">
        <v>22</v>
      </c>
      <c r="G12" s="178" t="s">
        <v>1371</v>
      </c>
      <c r="H12" s="356">
        <f>H5+H6+H7</f>
        <v>62204</v>
      </c>
      <c r="I12" s="356">
        <f>I5+I6+I7</f>
        <v>32362</v>
      </c>
      <c r="J12" s="357">
        <f aca="true" t="shared" si="1" ref="J12:J17">I12/H12*100</f>
        <v>52.025593209439904</v>
      </c>
    </row>
    <row r="13" spans="1:10" ht="21" customHeight="1">
      <c r="A13" s="344" t="s">
        <v>1369</v>
      </c>
      <c r="B13" s="345" t="s">
        <v>1443</v>
      </c>
      <c r="C13" s="346"/>
      <c r="D13" s="346"/>
      <c r="E13" s="347"/>
      <c r="F13" s="344">
        <v>23</v>
      </c>
      <c r="G13" s="345" t="s">
        <v>1493</v>
      </c>
      <c r="H13" s="349"/>
      <c r="I13" s="349"/>
      <c r="J13" s="350"/>
    </row>
    <row r="14" spans="1:10" ht="21" customHeight="1">
      <c r="A14" s="344" t="s">
        <v>1372</v>
      </c>
      <c r="B14" s="345" t="s">
        <v>1445</v>
      </c>
      <c r="C14" s="346"/>
      <c r="D14" s="346"/>
      <c r="E14" s="347"/>
      <c r="F14" s="344">
        <v>24</v>
      </c>
      <c r="G14" s="345" t="s">
        <v>1494</v>
      </c>
      <c r="H14" s="349"/>
      <c r="I14" s="349"/>
      <c r="J14" s="350"/>
    </row>
    <row r="15" spans="1:10" s="185" customFormat="1" ht="21" customHeight="1">
      <c r="A15" s="344" t="s">
        <v>1375</v>
      </c>
      <c r="B15" s="178" t="s">
        <v>1275</v>
      </c>
      <c r="C15" s="354">
        <f>C12</f>
        <v>16700</v>
      </c>
      <c r="D15" s="354">
        <f>D12</f>
        <v>17112</v>
      </c>
      <c r="E15" s="355">
        <f t="shared" si="0"/>
        <v>102.46706586826346</v>
      </c>
      <c r="F15" s="344">
        <v>25</v>
      </c>
      <c r="G15" s="178" t="s">
        <v>1276</v>
      </c>
      <c r="H15" s="356">
        <f>H12</f>
        <v>62204</v>
      </c>
      <c r="I15" s="356">
        <f>I12</f>
        <v>32362</v>
      </c>
      <c r="J15" s="357">
        <f t="shared" si="1"/>
        <v>52.025593209439904</v>
      </c>
    </row>
    <row r="16" spans="1:10" ht="21" customHeight="1">
      <c r="A16" s="344" t="s">
        <v>1378</v>
      </c>
      <c r="B16" s="345" t="s">
        <v>1495</v>
      </c>
      <c r="C16" s="346">
        <v>92648</v>
      </c>
      <c r="D16" s="349">
        <v>91450</v>
      </c>
      <c r="E16" s="347">
        <f t="shared" si="0"/>
        <v>98.70693377083154</v>
      </c>
      <c r="F16" s="344">
        <v>26</v>
      </c>
      <c r="G16" s="345" t="s">
        <v>1496</v>
      </c>
      <c r="H16" s="349">
        <f>C15-H15</f>
        <v>-45504</v>
      </c>
      <c r="I16" s="349">
        <f>D15-I15</f>
        <v>-15250</v>
      </c>
      <c r="J16" s="350">
        <f t="shared" si="1"/>
        <v>33.51353727144866</v>
      </c>
    </row>
    <row r="17" spans="1:10" s="185" customFormat="1" ht="21" customHeight="1">
      <c r="A17" s="344" t="s">
        <v>1380</v>
      </c>
      <c r="B17" s="358"/>
      <c r="C17" s="358"/>
      <c r="D17" s="358"/>
      <c r="E17" s="347"/>
      <c r="F17" s="344">
        <v>27</v>
      </c>
      <c r="G17" s="345" t="s">
        <v>1497</v>
      </c>
      <c r="H17" s="349">
        <f>H16+C16</f>
        <v>47144</v>
      </c>
      <c r="I17" s="349">
        <f>I16+D16</f>
        <v>76200</v>
      </c>
      <c r="J17" s="350">
        <f t="shared" si="1"/>
        <v>161.63244527405396</v>
      </c>
    </row>
    <row r="18" spans="1:10" ht="21" customHeight="1">
      <c r="A18" s="344" t="s">
        <v>1382</v>
      </c>
      <c r="B18" s="178" t="s">
        <v>1386</v>
      </c>
      <c r="C18" s="354">
        <f>C15+C16</f>
        <v>109348</v>
      </c>
      <c r="D18" s="354">
        <f>D15+D16</f>
        <v>108562</v>
      </c>
      <c r="E18" s="347"/>
      <c r="F18" s="344">
        <v>28</v>
      </c>
      <c r="G18" s="178" t="s">
        <v>1387</v>
      </c>
      <c r="H18" s="356">
        <f>H17+H15</f>
        <v>109348</v>
      </c>
      <c r="I18" s="356">
        <f>I17+I15</f>
        <v>108562</v>
      </c>
      <c r="J18" s="350"/>
    </row>
  </sheetData>
  <sheetProtection/>
  <mergeCells count="3">
    <mergeCell ref="A2:J2"/>
    <mergeCell ref="D3:G3"/>
    <mergeCell ref="I3:J3"/>
  </mergeCells>
  <printOptions/>
  <pageMargins left="0.75" right="0.2" top="0.98" bottom="0.98" header="0.51" footer="0.51"/>
  <pageSetup firstPageNumber="932" useFirstPageNumber="1" horizontalDpi="600" verticalDpi="600" orientation="landscape" paperSize="9"/>
  <headerFooter scaleWithDoc="0" alignWithMargins="0">
    <oddFooter>&amp;C&amp;10&amp;P</oddFooter>
  </headerFooter>
</worksheet>
</file>

<file path=xl/worksheets/sheet25.xml><?xml version="1.0" encoding="utf-8"?>
<worksheet xmlns="http://schemas.openxmlformats.org/spreadsheetml/2006/main" xmlns:r="http://schemas.openxmlformats.org/officeDocument/2006/relationships">
  <dimension ref="A1:K45"/>
  <sheetViews>
    <sheetView showZeros="0" zoomScalePageLayoutView="0" workbookViewId="0" topLeftCell="A1">
      <selection activeCell="H9" sqref="H9"/>
    </sheetView>
  </sheetViews>
  <sheetFormatPr defaultColWidth="9.00390625" defaultRowHeight="14.25"/>
  <cols>
    <col min="1" max="1" width="5.625" style="173" customWidth="1"/>
    <col min="2" max="2" width="18.625" style="173" customWidth="1"/>
    <col min="3" max="3" width="12.50390625" style="173" customWidth="1"/>
    <col min="4" max="4" width="11.375" style="173" customWidth="1"/>
    <col min="5" max="5" width="13.25390625" style="173" customWidth="1"/>
    <col min="6" max="6" width="10.875" style="173" customWidth="1"/>
    <col min="7" max="7" width="15.625" style="173" customWidth="1"/>
    <col min="8" max="8" width="10.125" style="173" customWidth="1"/>
    <col min="9" max="9" width="13.50390625" style="173" customWidth="1"/>
    <col min="10" max="10" width="11.75390625" style="173" customWidth="1"/>
    <col min="11" max="11" width="10.75390625" style="173" bestFit="1" customWidth="1"/>
    <col min="12" max="16384" width="9.00390625" style="173" customWidth="1"/>
  </cols>
  <sheetData>
    <row r="1" s="164" customFormat="1" ht="14.25">
      <c r="A1" s="145" t="s">
        <v>1505</v>
      </c>
    </row>
    <row r="2" spans="1:9" ht="22.5">
      <c r="A2" s="567" t="s">
        <v>1499</v>
      </c>
      <c r="B2" s="567"/>
      <c r="C2" s="567"/>
      <c r="D2" s="567"/>
      <c r="E2" s="567"/>
      <c r="F2" s="567"/>
      <c r="G2" s="567"/>
      <c r="H2" s="567"/>
      <c r="I2" s="567"/>
    </row>
    <row r="3" spans="1:9" ht="13.5" customHeight="1">
      <c r="A3" s="174" t="s">
        <v>1315</v>
      </c>
      <c r="B3" s="568" t="s">
        <v>3</v>
      </c>
      <c r="C3" s="569"/>
      <c r="D3" s="569"/>
      <c r="E3" s="569"/>
      <c r="F3" s="569"/>
      <c r="G3" s="569"/>
      <c r="H3" s="569"/>
      <c r="I3" s="569"/>
    </row>
    <row r="4" spans="1:9" ht="45.75" customHeight="1">
      <c r="A4" s="175" t="s">
        <v>1316</v>
      </c>
      <c r="B4" s="176" t="s">
        <v>1317</v>
      </c>
      <c r="C4" s="349" t="s">
        <v>1263</v>
      </c>
      <c r="D4" s="349" t="s">
        <v>1318</v>
      </c>
      <c r="E4" s="359" t="s">
        <v>1319</v>
      </c>
      <c r="F4" s="349" t="s">
        <v>1320</v>
      </c>
      <c r="G4" s="349" t="s">
        <v>1321</v>
      </c>
      <c r="H4" s="349" t="s">
        <v>1322</v>
      </c>
      <c r="I4" s="349" t="s">
        <v>1323</v>
      </c>
    </row>
    <row r="5" spans="1:10" s="185" customFormat="1" ht="19.5" customHeight="1">
      <c r="A5" s="175">
        <v>1</v>
      </c>
      <c r="B5" s="186" t="s">
        <v>1324</v>
      </c>
      <c r="C5" s="349">
        <f>'[5]机关养老'!D26+'[5]失业保险'!D18+'[5]医疗'!D24+'[5]工伤'!D15+'[5]失地'!D15</f>
        <v>244892</v>
      </c>
      <c r="D5" s="349"/>
      <c r="E5" s="360">
        <v>20959</v>
      </c>
      <c r="F5" s="361">
        <v>5876</v>
      </c>
      <c r="G5" s="361">
        <v>91179</v>
      </c>
      <c r="H5" s="349">
        <v>50678</v>
      </c>
      <c r="I5" s="349">
        <v>76200</v>
      </c>
      <c r="J5" s="184"/>
    </row>
    <row r="6" spans="1:9" s="185" customFormat="1" ht="19.5" customHeight="1">
      <c r="A6" s="178">
        <v>2</v>
      </c>
      <c r="B6" s="179" t="s">
        <v>1325</v>
      </c>
      <c r="C6" s="356">
        <f>E6+F6+G6+H6+I6</f>
        <v>168541</v>
      </c>
      <c r="D6" s="356"/>
      <c r="E6" s="362">
        <f>E7+E8+E9+E10+E11+E12+E13</f>
        <v>63829</v>
      </c>
      <c r="F6" s="362">
        <f>F7+F8+F9+F10+F11+F12+F13</f>
        <v>6606</v>
      </c>
      <c r="G6" s="362">
        <f>G7+G8+G9+G10+G11+G12+G13</f>
        <v>60989</v>
      </c>
      <c r="H6" s="362">
        <f>H7+H8+H9+H10+H11+H12+H13</f>
        <v>20817</v>
      </c>
      <c r="I6" s="362">
        <f>I7+I8+I9+I10+I11+I12+I13</f>
        <v>16300</v>
      </c>
    </row>
    <row r="7" spans="1:9" ht="19.5" customHeight="1">
      <c r="A7" s="175">
        <v>3</v>
      </c>
      <c r="B7" s="186" t="s">
        <v>1326</v>
      </c>
      <c r="C7" s="349">
        <f>E7+F7+G7+H7+I7</f>
        <v>125941</v>
      </c>
      <c r="D7" s="361"/>
      <c r="E7" s="361">
        <v>28897</v>
      </c>
      <c r="F7" s="363">
        <v>3819</v>
      </c>
      <c r="G7" s="361">
        <v>57488</v>
      </c>
      <c r="H7" s="361">
        <v>20237</v>
      </c>
      <c r="I7" s="361">
        <v>15500</v>
      </c>
    </row>
    <row r="8" spans="1:9" ht="19.5" customHeight="1">
      <c r="A8" s="175">
        <v>4</v>
      </c>
      <c r="B8" s="186" t="s">
        <v>1327</v>
      </c>
      <c r="C8" s="349">
        <f aca="true" t="shared" si="0" ref="C8:C20">E8+F8+G8+H8+I8</f>
        <v>3141</v>
      </c>
      <c r="D8" s="361"/>
      <c r="E8" s="361">
        <v>215</v>
      </c>
      <c r="F8" s="363">
        <v>86</v>
      </c>
      <c r="G8" s="361">
        <v>1460</v>
      </c>
      <c r="H8" s="361">
        <v>580</v>
      </c>
      <c r="I8" s="361">
        <v>800</v>
      </c>
    </row>
    <row r="9" spans="1:9" ht="19.5" customHeight="1">
      <c r="A9" s="175">
        <v>5</v>
      </c>
      <c r="B9" s="186" t="s">
        <v>1328</v>
      </c>
      <c r="C9" s="349">
        <f t="shared" si="0"/>
        <v>35417</v>
      </c>
      <c r="D9" s="364"/>
      <c r="E9" s="364">
        <v>34417</v>
      </c>
      <c r="F9" s="363"/>
      <c r="G9" s="361">
        <v>1000</v>
      </c>
      <c r="H9" s="361"/>
      <c r="I9" s="361"/>
    </row>
    <row r="10" spans="1:9" ht="19.5" customHeight="1">
      <c r="A10" s="175">
        <v>7</v>
      </c>
      <c r="B10" s="186" t="s">
        <v>1329</v>
      </c>
      <c r="C10" s="349">
        <f t="shared" si="0"/>
        <v>1026</v>
      </c>
      <c r="D10" s="361"/>
      <c r="E10" s="361"/>
      <c r="F10" s="363"/>
      <c r="G10" s="361">
        <v>1026</v>
      </c>
      <c r="H10" s="361"/>
      <c r="I10" s="361"/>
    </row>
    <row r="11" spans="1:9" ht="19.5" customHeight="1">
      <c r="A11" s="175">
        <v>8</v>
      </c>
      <c r="B11" s="186" t="s">
        <v>1330</v>
      </c>
      <c r="C11" s="349">
        <f t="shared" si="0"/>
        <v>320</v>
      </c>
      <c r="D11" s="361"/>
      <c r="E11" s="361">
        <v>300</v>
      </c>
      <c r="F11" s="363">
        <v>5</v>
      </c>
      <c r="G11" s="361">
        <v>15</v>
      </c>
      <c r="H11" s="361"/>
      <c r="I11" s="361"/>
    </row>
    <row r="12" spans="1:9" ht="19.5" customHeight="1">
      <c r="A12" s="175">
        <v>9</v>
      </c>
      <c r="B12" s="186" t="s">
        <v>1331</v>
      </c>
      <c r="C12" s="349">
        <f t="shared" si="0"/>
        <v>2094</v>
      </c>
      <c r="D12" s="361"/>
      <c r="E12" s="361"/>
      <c r="F12" s="363">
        <v>2094</v>
      </c>
      <c r="G12" s="361"/>
      <c r="H12" s="361"/>
      <c r="I12" s="361"/>
    </row>
    <row r="13" spans="1:9" ht="19.5" customHeight="1">
      <c r="A13" s="175">
        <v>10</v>
      </c>
      <c r="B13" s="186" t="s">
        <v>1332</v>
      </c>
      <c r="C13" s="349">
        <f t="shared" si="0"/>
        <v>602</v>
      </c>
      <c r="D13" s="361"/>
      <c r="E13" s="361"/>
      <c r="F13" s="363">
        <v>602</v>
      </c>
      <c r="G13" s="361"/>
      <c r="H13" s="361"/>
      <c r="I13" s="361"/>
    </row>
    <row r="14" spans="1:9" s="185" customFormat="1" ht="19.5" customHeight="1">
      <c r="A14" s="178">
        <v>11</v>
      </c>
      <c r="B14" s="179" t="s">
        <v>1333</v>
      </c>
      <c r="C14" s="356">
        <f t="shared" si="0"/>
        <v>220887</v>
      </c>
      <c r="D14" s="365"/>
      <c r="E14" s="365">
        <f>E15+E16+E17+E18+E19</f>
        <v>71264</v>
      </c>
      <c r="F14" s="365">
        <f>F15+F16+F17+F18+F19</f>
        <v>7794</v>
      </c>
      <c r="G14" s="365">
        <f>G15+G16+G17+G18+G19</f>
        <v>60974</v>
      </c>
      <c r="H14" s="365">
        <f>H15+H16+H17+H18+H19</f>
        <v>17569</v>
      </c>
      <c r="I14" s="365">
        <f>I15+I16+I17+I18+I19</f>
        <v>63286</v>
      </c>
    </row>
    <row r="15" spans="1:9" ht="19.5" customHeight="1">
      <c r="A15" s="175">
        <v>12</v>
      </c>
      <c r="B15" s="186" t="s">
        <v>1334</v>
      </c>
      <c r="C15" s="356">
        <f t="shared" si="0"/>
        <v>205433</v>
      </c>
      <c r="D15" s="366"/>
      <c r="E15" s="366">
        <v>60753</v>
      </c>
      <c r="F15" s="363">
        <v>5100</v>
      </c>
      <c r="G15" s="361">
        <v>60899</v>
      </c>
      <c r="H15" s="361">
        <v>15395</v>
      </c>
      <c r="I15" s="361">
        <v>63286</v>
      </c>
    </row>
    <row r="16" spans="1:9" ht="19.5" customHeight="1">
      <c r="A16" s="175">
        <v>19</v>
      </c>
      <c r="B16" s="186" t="s">
        <v>1500</v>
      </c>
      <c r="C16" s="356">
        <f t="shared" si="0"/>
        <v>6530</v>
      </c>
      <c r="D16" s="367"/>
      <c r="E16" s="367">
        <v>4180</v>
      </c>
      <c r="F16" s="367">
        <v>2200</v>
      </c>
      <c r="G16" s="367"/>
      <c r="H16" s="367">
        <v>150</v>
      </c>
      <c r="I16" s="367"/>
    </row>
    <row r="17" spans="1:9" ht="19.5" customHeight="1">
      <c r="A17" s="175">
        <v>20</v>
      </c>
      <c r="B17" s="186" t="s">
        <v>1501</v>
      </c>
      <c r="C17" s="356">
        <f t="shared" si="0"/>
        <v>6413</v>
      </c>
      <c r="D17" s="367"/>
      <c r="E17" s="367">
        <v>6331</v>
      </c>
      <c r="F17" s="367">
        <v>7</v>
      </c>
      <c r="G17" s="367">
        <v>75</v>
      </c>
      <c r="H17" s="367"/>
      <c r="I17" s="367"/>
    </row>
    <row r="18" spans="1:9" ht="19.5" customHeight="1">
      <c r="A18" s="175">
        <v>21</v>
      </c>
      <c r="B18" s="186" t="s">
        <v>1502</v>
      </c>
      <c r="C18" s="356">
        <f t="shared" si="0"/>
        <v>0</v>
      </c>
      <c r="D18" s="367"/>
      <c r="E18" s="367"/>
      <c r="F18" s="367"/>
      <c r="G18" s="367"/>
      <c r="H18" s="367"/>
      <c r="I18" s="367"/>
    </row>
    <row r="19" spans="1:9" ht="19.5" customHeight="1">
      <c r="A19" s="175">
        <v>22</v>
      </c>
      <c r="B19" s="186" t="s">
        <v>1503</v>
      </c>
      <c r="C19" s="356">
        <f t="shared" si="0"/>
        <v>2511</v>
      </c>
      <c r="D19" s="367"/>
      <c r="E19" s="367"/>
      <c r="F19" s="367">
        <v>487</v>
      </c>
      <c r="G19" s="367"/>
      <c r="H19" s="367">
        <v>2024</v>
      </c>
      <c r="I19" s="367"/>
    </row>
    <row r="20" spans="1:11" s="185" customFormat="1" ht="19.5" customHeight="1">
      <c r="A20" s="178">
        <v>23</v>
      </c>
      <c r="B20" s="179" t="s">
        <v>1504</v>
      </c>
      <c r="C20" s="356">
        <f t="shared" si="0"/>
        <v>187858</v>
      </c>
      <c r="D20" s="368"/>
      <c r="E20" s="368">
        <v>13524</v>
      </c>
      <c r="F20" s="368"/>
      <c r="G20" s="368">
        <v>91194</v>
      </c>
      <c r="H20" s="368">
        <v>53926</v>
      </c>
      <c r="I20" s="368">
        <v>29214</v>
      </c>
      <c r="J20" s="184"/>
      <c r="K20" s="184"/>
    </row>
    <row r="21" spans="1:11" ht="19.5" customHeight="1">
      <c r="A21" s="175">
        <v>24</v>
      </c>
      <c r="B21" s="186" t="s">
        <v>1340</v>
      </c>
      <c r="C21" s="349">
        <f>C6-C14</f>
        <v>-52346</v>
      </c>
      <c r="D21" s="367"/>
      <c r="E21" s="367">
        <f>E6-E14</f>
        <v>-7435</v>
      </c>
      <c r="F21" s="367">
        <f>F6-F14</f>
        <v>-1188</v>
      </c>
      <c r="G21" s="367">
        <f>G6-G14</f>
        <v>15</v>
      </c>
      <c r="H21" s="367">
        <f>H6-H14</f>
        <v>3248</v>
      </c>
      <c r="I21" s="367">
        <f>I6-I14</f>
        <v>-46986</v>
      </c>
      <c r="K21" s="369"/>
    </row>
    <row r="22" spans="1:9" ht="19.5" customHeight="1">
      <c r="A22" s="570" t="s">
        <v>1341</v>
      </c>
      <c r="B22" s="570"/>
      <c r="C22" s="570"/>
      <c r="D22" s="570"/>
      <c r="E22" s="570"/>
      <c r="F22" s="570"/>
      <c r="G22" s="570"/>
      <c r="H22" s="570"/>
      <c r="I22" s="570"/>
    </row>
    <row r="23" spans="1:9" ht="49.5" customHeight="1">
      <c r="A23" s="571" t="s">
        <v>1506</v>
      </c>
      <c r="B23" s="572"/>
      <c r="C23" s="572"/>
      <c r="D23" s="572"/>
      <c r="E23" s="572"/>
      <c r="F23" s="572"/>
      <c r="G23" s="572"/>
      <c r="H23" s="572"/>
      <c r="I23" s="572"/>
    </row>
    <row r="24" spans="1:9" ht="49.5" customHeight="1">
      <c r="A24" s="572"/>
      <c r="B24" s="572"/>
      <c r="C24" s="572"/>
      <c r="D24" s="572"/>
      <c r="E24" s="572"/>
      <c r="F24" s="572"/>
      <c r="G24" s="572"/>
      <c r="H24" s="572"/>
      <c r="I24" s="572"/>
    </row>
    <row r="25" spans="1:9" ht="49.5" customHeight="1">
      <c r="A25" s="572"/>
      <c r="B25" s="572"/>
      <c r="C25" s="572"/>
      <c r="D25" s="572"/>
      <c r="E25" s="572"/>
      <c r="F25" s="572"/>
      <c r="G25" s="572"/>
      <c r="H25" s="572"/>
      <c r="I25" s="572"/>
    </row>
    <row r="26" spans="1:9" ht="49.5" customHeight="1">
      <c r="A26" s="572"/>
      <c r="B26" s="572"/>
      <c r="C26" s="572"/>
      <c r="D26" s="572"/>
      <c r="E26" s="572"/>
      <c r="F26" s="572"/>
      <c r="G26" s="572"/>
      <c r="H26" s="572"/>
      <c r="I26" s="572"/>
    </row>
    <row r="27" spans="1:9" ht="49.5" customHeight="1">
      <c r="A27" s="572"/>
      <c r="B27" s="572"/>
      <c r="C27" s="572"/>
      <c r="D27" s="572"/>
      <c r="E27" s="572"/>
      <c r="F27" s="572"/>
      <c r="G27" s="572"/>
      <c r="H27" s="572"/>
      <c r="I27" s="572"/>
    </row>
    <row r="28" spans="1:9" ht="49.5" customHeight="1">
      <c r="A28" s="572"/>
      <c r="B28" s="572"/>
      <c r="C28" s="572"/>
      <c r="D28" s="572"/>
      <c r="E28" s="572"/>
      <c r="F28" s="572"/>
      <c r="G28" s="572"/>
      <c r="H28" s="572"/>
      <c r="I28" s="572"/>
    </row>
    <row r="29" spans="1:9" ht="49.5" customHeight="1">
      <c r="A29" s="572"/>
      <c r="B29" s="572"/>
      <c r="C29" s="572"/>
      <c r="D29" s="572"/>
      <c r="E29" s="572"/>
      <c r="F29" s="572"/>
      <c r="G29" s="572"/>
      <c r="H29" s="572"/>
      <c r="I29" s="572"/>
    </row>
    <row r="30" spans="1:9" ht="49.5" customHeight="1">
      <c r="A30" s="572"/>
      <c r="B30" s="572"/>
      <c r="C30" s="572"/>
      <c r="D30" s="572"/>
      <c r="E30" s="572"/>
      <c r="F30" s="572"/>
      <c r="G30" s="572"/>
      <c r="H30" s="572"/>
      <c r="I30" s="572"/>
    </row>
    <row r="31" spans="1:9" ht="49.5" customHeight="1">
      <c r="A31" s="572"/>
      <c r="B31" s="572"/>
      <c r="C31" s="572"/>
      <c r="D31" s="572"/>
      <c r="E31" s="572"/>
      <c r="F31" s="572"/>
      <c r="G31" s="572"/>
      <c r="H31" s="572"/>
      <c r="I31" s="572"/>
    </row>
    <row r="32" spans="1:9" ht="49.5" customHeight="1">
      <c r="A32" s="572"/>
      <c r="B32" s="572"/>
      <c r="C32" s="572"/>
      <c r="D32" s="572"/>
      <c r="E32" s="572"/>
      <c r="F32" s="572"/>
      <c r="G32" s="572"/>
      <c r="H32" s="572"/>
      <c r="I32" s="572"/>
    </row>
    <row r="33" spans="1:9" ht="49.5" customHeight="1">
      <c r="A33" s="572"/>
      <c r="B33" s="572"/>
      <c r="C33" s="572"/>
      <c r="D33" s="572"/>
      <c r="E33" s="572"/>
      <c r="F33" s="572"/>
      <c r="G33" s="572"/>
      <c r="H33" s="572"/>
      <c r="I33" s="572"/>
    </row>
    <row r="34" spans="1:9" ht="49.5" customHeight="1">
      <c r="A34" s="572"/>
      <c r="B34" s="572"/>
      <c r="C34" s="572"/>
      <c r="D34" s="572"/>
      <c r="E34" s="572"/>
      <c r="F34" s="572"/>
      <c r="G34" s="572"/>
      <c r="H34" s="572"/>
      <c r="I34" s="572"/>
    </row>
    <row r="35" spans="1:9" ht="49.5" customHeight="1">
      <c r="A35" s="572"/>
      <c r="B35" s="572"/>
      <c r="C35" s="572"/>
      <c r="D35" s="572"/>
      <c r="E35" s="572"/>
      <c r="F35" s="572"/>
      <c r="G35" s="572"/>
      <c r="H35" s="572"/>
      <c r="I35" s="572"/>
    </row>
    <row r="36" spans="1:9" ht="49.5" customHeight="1">
      <c r="A36" s="572"/>
      <c r="B36" s="572"/>
      <c r="C36" s="572"/>
      <c r="D36" s="572"/>
      <c r="E36" s="572"/>
      <c r="F36" s="572"/>
      <c r="G36" s="572"/>
      <c r="H36" s="572"/>
      <c r="I36" s="572"/>
    </row>
    <row r="37" spans="1:9" ht="49.5" customHeight="1">
      <c r="A37" s="572"/>
      <c r="B37" s="572"/>
      <c r="C37" s="572"/>
      <c r="D37" s="572"/>
      <c r="E37" s="572"/>
      <c r="F37" s="572"/>
      <c r="G37" s="572"/>
      <c r="H37" s="572"/>
      <c r="I37" s="572"/>
    </row>
    <row r="38" spans="1:9" ht="49.5" customHeight="1">
      <c r="A38" s="572"/>
      <c r="B38" s="572"/>
      <c r="C38" s="572"/>
      <c r="D38" s="572"/>
      <c r="E38" s="572"/>
      <c r="F38" s="572"/>
      <c r="G38" s="572"/>
      <c r="H38" s="572"/>
      <c r="I38" s="572"/>
    </row>
    <row r="39" spans="1:9" ht="49.5" customHeight="1">
      <c r="A39" s="572"/>
      <c r="B39" s="572"/>
      <c r="C39" s="572"/>
      <c r="D39" s="572"/>
      <c r="E39" s="572"/>
      <c r="F39" s="572"/>
      <c r="G39" s="572"/>
      <c r="H39" s="572"/>
      <c r="I39" s="572"/>
    </row>
    <row r="40" spans="1:9" ht="49.5" customHeight="1">
      <c r="A40" s="572"/>
      <c r="B40" s="572"/>
      <c r="C40" s="572"/>
      <c r="D40" s="572"/>
      <c r="E40" s="572"/>
      <c r="F40" s="572"/>
      <c r="G40" s="572"/>
      <c r="H40" s="572"/>
      <c r="I40" s="572"/>
    </row>
    <row r="41" spans="1:9" ht="49.5" customHeight="1">
      <c r="A41" s="572"/>
      <c r="B41" s="572"/>
      <c r="C41" s="572"/>
      <c r="D41" s="572"/>
      <c r="E41" s="572"/>
      <c r="F41" s="572"/>
      <c r="G41" s="572"/>
      <c r="H41" s="572"/>
      <c r="I41" s="572"/>
    </row>
    <row r="42" spans="1:9" ht="49.5" customHeight="1">
      <c r="A42" s="572"/>
      <c r="B42" s="572"/>
      <c r="C42" s="572"/>
      <c r="D42" s="572"/>
      <c r="E42" s="572"/>
      <c r="F42" s="572"/>
      <c r="G42" s="572"/>
      <c r="H42" s="572"/>
      <c r="I42" s="572"/>
    </row>
    <row r="43" spans="1:9" ht="49.5" customHeight="1">
      <c r="A43" s="572"/>
      <c r="B43" s="572"/>
      <c r="C43" s="572"/>
      <c r="D43" s="572"/>
      <c r="E43" s="572"/>
      <c r="F43" s="572"/>
      <c r="G43" s="572"/>
      <c r="H43" s="572"/>
      <c r="I43" s="572"/>
    </row>
    <row r="44" spans="1:9" ht="49.5" customHeight="1">
      <c r="A44" s="572"/>
      <c r="B44" s="572"/>
      <c r="C44" s="572"/>
      <c r="D44" s="572"/>
      <c r="E44" s="572"/>
      <c r="F44" s="572"/>
      <c r="G44" s="572"/>
      <c r="H44" s="572"/>
      <c r="I44" s="572"/>
    </row>
    <row r="45" spans="1:9" ht="21.75" customHeight="1">
      <c r="A45" s="572"/>
      <c r="B45" s="572"/>
      <c r="C45" s="572"/>
      <c r="D45" s="572"/>
      <c r="E45" s="572"/>
      <c r="F45" s="572"/>
      <c r="G45" s="572"/>
      <c r="H45" s="572"/>
      <c r="I45" s="572"/>
    </row>
  </sheetData>
  <sheetProtection/>
  <mergeCells count="4">
    <mergeCell ref="A2:I2"/>
    <mergeCell ref="B3:I3"/>
    <mergeCell ref="A22:I22"/>
    <mergeCell ref="A23:I45"/>
  </mergeCells>
  <printOptions horizontalCentered="1" verticalCentered="1"/>
  <pageMargins left="0.75" right="0.75" top="0.98" bottom="0.98" header="0.51" footer="0.51"/>
  <pageSetup firstPageNumber="940" useFirstPageNumber="1" horizontalDpi="600" verticalDpi="600" orientation="landscape" paperSize="9"/>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dimension ref="A1:K29"/>
  <sheetViews>
    <sheetView zoomScalePageLayoutView="0" workbookViewId="0" topLeftCell="A1">
      <selection activeCell="J12" sqref="J12"/>
    </sheetView>
  </sheetViews>
  <sheetFormatPr defaultColWidth="9.00390625" defaultRowHeight="14.25"/>
  <cols>
    <col min="1" max="1" width="4.375" style="195" customWidth="1"/>
    <col min="2" max="2" width="24.25390625" style="173" customWidth="1"/>
    <col min="3" max="3" width="11.875" style="173" customWidth="1"/>
    <col min="4" max="4" width="14.625" style="173" customWidth="1"/>
    <col min="5" max="5" width="10.75390625" style="173" customWidth="1"/>
    <col min="6" max="6" width="5.875" style="173" customWidth="1"/>
    <col min="7" max="7" width="24.00390625" style="173" customWidth="1"/>
    <col min="8" max="8" width="13.50390625" style="173" customWidth="1"/>
    <col min="9" max="9" width="13.75390625" style="173" customWidth="1"/>
    <col min="10" max="10" width="14.00390625" style="173" customWidth="1"/>
    <col min="11" max="11" width="20.25390625" style="173" customWidth="1"/>
    <col min="12" max="16384" width="9.00390625" style="173" customWidth="1"/>
  </cols>
  <sheetData>
    <row r="1" s="164" customFormat="1" ht="14.25">
      <c r="A1" s="145" t="s">
        <v>1521</v>
      </c>
    </row>
    <row r="2" spans="1:11" ht="36.75" customHeight="1">
      <c r="A2" s="577" t="s">
        <v>1507</v>
      </c>
      <c r="B2" s="577"/>
      <c r="C2" s="577"/>
      <c r="D2" s="577"/>
      <c r="E2" s="577"/>
      <c r="F2" s="577"/>
      <c r="G2" s="577"/>
      <c r="H2" s="577"/>
      <c r="I2" s="577"/>
      <c r="J2" s="577"/>
      <c r="K2" s="577"/>
    </row>
    <row r="3" spans="1:11" ht="18.75" customHeight="1">
      <c r="A3" s="196"/>
      <c r="B3" s="197"/>
      <c r="C3" s="197"/>
      <c r="D3" s="578"/>
      <c r="E3" s="578"/>
      <c r="F3" s="578"/>
      <c r="G3" s="578"/>
      <c r="H3" s="196"/>
      <c r="I3" s="370"/>
      <c r="J3" s="371"/>
      <c r="K3" s="372" t="s">
        <v>1508</v>
      </c>
    </row>
    <row r="4" spans="1:11" ht="14.25" customHeight="1">
      <c r="A4" s="573" t="s">
        <v>1316</v>
      </c>
      <c r="B4" s="575" t="s">
        <v>1317</v>
      </c>
      <c r="C4" s="573" t="s">
        <v>1390</v>
      </c>
      <c r="D4" s="573" t="s">
        <v>150</v>
      </c>
      <c r="E4" s="573" t="s">
        <v>1509</v>
      </c>
      <c r="F4" s="575" t="s">
        <v>1316</v>
      </c>
      <c r="G4" s="575" t="s">
        <v>1317</v>
      </c>
      <c r="H4" s="573" t="s">
        <v>1390</v>
      </c>
      <c r="I4" s="607" t="s">
        <v>150</v>
      </c>
      <c r="J4" s="592" t="s">
        <v>1509</v>
      </c>
      <c r="K4" s="610" t="s">
        <v>1510</v>
      </c>
    </row>
    <row r="5" spans="1:11" ht="14.25">
      <c r="A5" s="611"/>
      <c r="B5" s="581"/>
      <c r="C5" s="576"/>
      <c r="D5" s="576"/>
      <c r="E5" s="574"/>
      <c r="F5" s="576"/>
      <c r="G5" s="576"/>
      <c r="H5" s="576"/>
      <c r="I5" s="608"/>
      <c r="J5" s="609"/>
      <c r="K5" s="610"/>
    </row>
    <row r="6" spans="1:11" ht="6" customHeight="1">
      <c r="A6" s="611"/>
      <c r="B6" s="581"/>
      <c r="C6" s="576"/>
      <c r="D6" s="576"/>
      <c r="E6" s="574"/>
      <c r="F6" s="576"/>
      <c r="G6" s="576"/>
      <c r="H6" s="576"/>
      <c r="I6" s="608"/>
      <c r="J6" s="609"/>
      <c r="K6" s="610"/>
    </row>
    <row r="7" spans="1:11" ht="2.25" customHeight="1" hidden="1">
      <c r="A7" s="612"/>
      <c r="B7" s="582"/>
      <c r="C7" s="576"/>
      <c r="D7" s="576"/>
      <c r="E7" s="574"/>
      <c r="F7" s="576"/>
      <c r="G7" s="576"/>
      <c r="H7" s="576"/>
      <c r="I7" s="608"/>
      <c r="J7" s="609"/>
      <c r="K7" s="373"/>
    </row>
    <row r="8" spans="1:11" ht="15.75" customHeight="1">
      <c r="A8" s="199" t="s">
        <v>1347</v>
      </c>
      <c r="B8" s="204" t="s">
        <v>1348</v>
      </c>
      <c r="C8" s="374">
        <v>28275</v>
      </c>
      <c r="D8" s="374">
        <v>28897</v>
      </c>
      <c r="E8" s="202">
        <f aca="true" t="shared" si="0" ref="E8:E20">(D8-C8)/C8*100</f>
        <v>2.1998231653404066</v>
      </c>
      <c r="F8" s="203">
        <v>23</v>
      </c>
      <c r="G8" s="204" t="s">
        <v>1349</v>
      </c>
      <c r="H8" s="201">
        <v>56070</v>
      </c>
      <c r="I8" s="375">
        <v>60753</v>
      </c>
      <c r="J8" s="202">
        <f>(I8-H8)/H8*100</f>
        <v>8.352059925093632</v>
      </c>
      <c r="K8" s="373"/>
    </row>
    <row r="9" spans="1:11" ht="15.75" customHeight="1">
      <c r="A9" s="199" t="s">
        <v>1350</v>
      </c>
      <c r="B9" s="376" t="s">
        <v>1351</v>
      </c>
      <c r="C9" s="374">
        <v>18850</v>
      </c>
      <c r="D9" s="374">
        <v>19265</v>
      </c>
      <c r="E9" s="202">
        <f t="shared" si="0"/>
        <v>2.2015915119363396</v>
      </c>
      <c r="F9" s="203">
        <v>24</v>
      </c>
      <c r="G9" s="204" t="s">
        <v>1352</v>
      </c>
      <c r="H9" s="201"/>
      <c r="I9" s="375"/>
      <c r="J9" s="202"/>
      <c r="K9" s="373"/>
    </row>
    <row r="10" spans="1:11" ht="15.75" customHeight="1">
      <c r="A10" s="199" t="s">
        <v>1353</v>
      </c>
      <c r="B10" s="377" t="s">
        <v>1511</v>
      </c>
      <c r="C10" s="374">
        <v>5996</v>
      </c>
      <c r="D10" s="374">
        <v>6128</v>
      </c>
      <c r="E10" s="202">
        <f t="shared" si="0"/>
        <v>2.201467645096731</v>
      </c>
      <c r="F10" s="203">
        <v>25</v>
      </c>
      <c r="G10" s="204" t="s">
        <v>1355</v>
      </c>
      <c r="H10" s="201"/>
      <c r="I10" s="375"/>
      <c r="J10" s="202"/>
      <c r="K10" s="373"/>
    </row>
    <row r="11" spans="1:11" ht="52.5" customHeight="1">
      <c r="A11" s="199" t="s">
        <v>1356</v>
      </c>
      <c r="B11" s="237" t="s">
        <v>1512</v>
      </c>
      <c r="C11" s="374">
        <v>8937</v>
      </c>
      <c r="D11" s="374">
        <v>9133</v>
      </c>
      <c r="E11" s="202">
        <f t="shared" si="0"/>
        <v>2.193129685576815</v>
      </c>
      <c r="F11" s="203">
        <v>26</v>
      </c>
      <c r="G11" s="204" t="s">
        <v>1358</v>
      </c>
      <c r="H11" s="201">
        <v>1069</v>
      </c>
      <c r="I11" s="375">
        <v>4180</v>
      </c>
      <c r="J11" s="202">
        <f>(I11-H11)/H11*100</f>
        <v>291.01964452759586</v>
      </c>
      <c r="K11" s="378" t="s">
        <v>1513</v>
      </c>
    </row>
    <row r="12" spans="1:11" ht="79.5" customHeight="1">
      <c r="A12" s="199" t="s">
        <v>1359</v>
      </c>
      <c r="B12" s="237" t="s">
        <v>1514</v>
      </c>
      <c r="C12" s="374">
        <v>3917</v>
      </c>
      <c r="D12" s="374">
        <v>4004</v>
      </c>
      <c r="E12" s="202">
        <f t="shared" si="0"/>
        <v>2.221087567015573</v>
      </c>
      <c r="F12" s="203">
        <v>27</v>
      </c>
      <c r="G12" s="204" t="s">
        <v>1361</v>
      </c>
      <c r="H12" s="201">
        <v>160</v>
      </c>
      <c r="I12" s="375">
        <v>6331</v>
      </c>
      <c r="J12" s="202">
        <f>(I12-H12)/H12*100</f>
        <v>3856.875</v>
      </c>
      <c r="K12" s="379" t="s">
        <v>1515</v>
      </c>
    </row>
    <row r="13" spans="1:11" ht="15" customHeight="1">
      <c r="A13" s="199" t="s">
        <v>1362</v>
      </c>
      <c r="B13" s="376" t="s">
        <v>1354</v>
      </c>
      <c r="C13" s="374">
        <v>9425</v>
      </c>
      <c r="D13" s="374">
        <v>9632</v>
      </c>
      <c r="E13" s="202">
        <f t="shared" si="0"/>
        <v>2.1962864721485413</v>
      </c>
      <c r="F13" s="203">
        <v>28</v>
      </c>
      <c r="G13" s="204" t="s">
        <v>1516</v>
      </c>
      <c r="H13" s="201"/>
      <c r="I13" s="375"/>
      <c r="J13" s="202"/>
      <c r="K13" s="373"/>
    </row>
    <row r="14" spans="1:11" ht="15" customHeight="1">
      <c r="A14" s="199" t="s">
        <v>1365</v>
      </c>
      <c r="B14" s="377" t="s">
        <v>1511</v>
      </c>
      <c r="C14" s="374">
        <v>2998</v>
      </c>
      <c r="D14" s="374">
        <v>3064</v>
      </c>
      <c r="E14" s="202">
        <f t="shared" si="0"/>
        <v>2.201467645096731</v>
      </c>
      <c r="F14" s="203">
        <v>29</v>
      </c>
      <c r="G14" s="204"/>
      <c r="H14" s="201"/>
      <c r="I14" s="375"/>
      <c r="J14" s="202"/>
      <c r="K14" s="373"/>
    </row>
    <row r="15" spans="1:11" ht="15" customHeight="1">
      <c r="A15" s="199" t="s">
        <v>1367</v>
      </c>
      <c r="B15" s="237" t="s">
        <v>1512</v>
      </c>
      <c r="C15" s="374">
        <v>4468</v>
      </c>
      <c r="D15" s="374">
        <v>4566</v>
      </c>
      <c r="E15" s="202">
        <f t="shared" si="0"/>
        <v>2.193375111906893</v>
      </c>
      <c r="F15" s="203">
        <v>30</v>
      </c>
      <c r="G15" s="237"/>
      <c r="H15" s="201"/>
      <c r="I15" s="375"/>
      <c r="J15" s="202"/>
      <c r="K15" s="373"/>
    </row>
    <row r="16" spans="1:11" ht="15" customHeight="1">
      <c r="A16" s="199" t="s">
        <v>1369</v>
      </c>
      <c r="B16" s="237" t="s">
        <v>1514</v>
      </c>
      <c r="C16" s="374">
        <v>1959</v>
      </c>
      <c r="D16" s="374">
        <v>2002</v>
      </c>
      <c r="E16" s="202">
        <f t="shared" si="0"/>
        <v>2.1949974476773866</v>
      </c>
      <c r="F16" s="203">
        <v>31</v>
      </c>
      <c r="G16" s="237"/>
      <c r="H16" s="201"/>
      <c r="I16" s="375"/>
      <c r="J16" s="202"/>
      <c r="K16" s="373"/>
    </row>
    <row r="17" spans="1:11" ht="15" customHeight="1">
      <c r="A17" s="199" t="s">
        <v>1372</v>
      </c>
      <c r="B17" s="237" t="s">
        <v>1357</v>
      </c>
      <c r="C17" s="374">
        <v>6890</v>
      </c>
      <c r="D17" s="374"/>
      <c r="E17" s="202">
        <f t="shared" si="0"/>
        <v>-100</v>
      </c>
      <c r="F17" s="203">
        <v>32</v>
      </c>
      <c r="G17" s="237"/>
      <c r="H17" s="201"/>
      <c r="I17" s="375"/>
      <c r="J17" s="202"/>
      <c r="K17" s="373"/>
    </row>
    <row r="18" spans="1:11" ht="15" customHeight="1">
      <c r="A18" s="199" t="s">
        <v>1375</v>
      </c>
      <c r="B18" s="204" t="s">
        <v>1360</v>
      </c>
      <c r="C18" s="374">
        <v>272</v>
      </c>
      <c r="D18" s="374">
        <v>215</v>
      </c>
      <c r="E18" s="202">
        <f t="shared" si="0"/>
        <v>-20.955882352941178</v>
      </c>
      <c r="F18" s="203">
        <v>33</v>
      </c>
      <c r="G18" s="237"/>
      <c r="H18" s="201"/>
      <c r="I18" s="375"/>
      <c r="J18" s="202"/>
      <c r="K18" s="373"/>
    </row>
    <row r="19" spans="1:11" ht="15" customHeight="1">
      <c r="A19" s="199" t="s">
        <v>1378</v>
      </c>
      <c r="B19" s="204" t="s">
        <v>1363</v>
      </c>
      <c r="C19" s="374">
        <v>29746</v>
      </c>
      <c r="D19" s="374">
        <v>34417</v>
      </c>
      <c r="E19" s="202">
        <f t="shared" si="0"/>
        <v>15.702951657365697</v>
      </c>
      <c r="F19" s="203">
        <v>34</v>
      </c>
      <c r="G19" s="204"/>
      <c r="H19" s="201"/>
      <c r="I19" s="375"/>
      <c r="J19" s="202"/>
      <c r="K19" s="373"/>
    </row>
    <row r="20" spans="1:11" ht="15" customHeight="1">
      <c r="A20" s="199" t="s">
        <v>1380</v>
      </c>
      <c r="B20" s="204" t="s">
        <v>1366</v>
      </c>
      <c r="C20" s="374">
        <v>29746</v>
      </c>
      <c r="D20" s="374">
        <v>34417</v>
      </c>
      <c r="E20" s="202">
        <f t="shared" si="0"/>
        <v>15.702951657365697</v>
      </c>
      <c r="F20" s="203">
        <v>35</v>
      </c>
      <c r="G20" s="203"/>
      <c r="H20" s="201"/>
      <c r="I20" s="375"/>
      <c r="J20" s="202"/>
      <c r="K20" s="373"/>
    </row>
    <row r="21" spans="1:11" ht="15" customHeight="1">
      <c r="A21" s="199" t="s">
        <v>1382</v>
      </c>
      <c r="B21" s="204" t="s">
        <v>1368</v>
      </c>
      <c r="C21" s="374"/>
      <c r="D21" s="374"/>
      <c r="E21" s="202"/>
      <c r="F21" s="203">
        <v>36</v>
      </c>
      <c r="G21" s="203"/>
      <c r="H21" s="201"/>
      <c r="I21" s="375"/>
      <c r="J21" s="202"/>
      <c r="K21" s="373"/>
    </row>
    <row r="22" spans="1:11" ht="15" customHeight="1">
      <c r="A22" s="198" t="s">
        <v>1385</v>
      </c>
      <c r="B22" s="204" t="s">
        <v>1370</v>
      </c>
      <c r="C22" s="374">
        <v>515</v>
      </c>
      <c r="D22" s="374">
        <v>300</v>
      </c>
      <c r="E22" s="202">
        <f>(D22-C22)/C22*100</f>
        <v>-41.74757281553398</v>
      </c>
      <c r="F22" s="203">
        <v>37</v>
      </c>
      <c r="G22" s="203"/>
      <c r="H22" s="201"/>
      <c r="I22" s="375"/>
      <c r="J22" s="202"/>
      <c r="K22" s="373"/>
    </row>
    <row r="23" spans="1:11" s="185" customFormat="1" ht="15" customHeight="1">
      <c r="A23" s="380">
        <v>16</v>
      </c>
      <c r="B23" s="203" t="s">
        <v>1373</v>
      </c>
      <c r="C23" s="374">
        <f>C8+C17+C18+C19+C21+C22</f>
        <v>65698</v>
      </c>
      <c r="D23" s="374">
        <f>D8+D17+D18+D19+D21+D22</f>
        <v>63829</v>
      </c>
      <c r="E23" s="202">
        <f>(D23-C23)/C23*100</f>
        <v>-2.844835459222503</v>
      </c>
      <c r="F23" s="203">
        <v>38</v>
      </c>
      <c r="G23" s="203" t="s">
        <v>1371</v>
      </c>
      <c r="H23" s="201">
        <f>H8+H9+H10+H11+H12+H13</f>
        <v>57299</v>
      </c>
      <c r="I23" s="375">
        <f>I8+I9+I10+I11+I12+I13</f>
        <v>71264</v>
      </c>
      <c r="J23" s="202">
        <f>(I23-H23)/H23*100</f>
        <v>24.372153091676992</v>
      </c>
      <c r="K23" s="381"/>
    </row>
    <row r="24" spans="1:11" ht="15" customHeight="1">
      <c r="A24" s="380">
        <v>17</v>
      </c>
      <c r="B24" s="204" t="s">
        <v>1376</v>
      </c>
      <c r="C24" s="374"/>
      <c r="D24" s="374"/>
      <c r="E24" s="202"/>
      <c r="F24" s="203">
        <v>39</v>
      </c>
      <c r="G24" s="204" t="s">
        <v>1517</v>
      </c>
      <c r="H24" s="201"/>
      <c r="I24" s="375"/>
      <c r="J24" s="202"/>
      <c r="K24" s="373"/>
    </row>
    <row r="25" spans="1:11" ht="15" customHeight="1">
      <c r="A25" s="380">
        <v>18</v>
      </c>
      <c r="B25" s="204" t="s">
        <v>1379</v>
      </c>
      <c r="C25" s="374"/>
      <c r="D25" s="374"/>
      <c r="E25" s="202"/>
      <c r="F25" s="203">
        <v>40</v>
      </c>
      <c r="G25" s="204" t="s">
        <v>1518</v>
      </c>
      <c r="H25" s="201"/>
      <c r="I25" s="375"/>
      <c r="J25" s="202"/>
      <c r="K25" s="373"/>
    </row>
    <row r="26" spans="1:11" s="185" customFormat="1" ht="15" customHeight="1">
      <c r="A26" s="380">
        <v>19</v>
      </c>
      <c r="B26" s="203" t="s">
        <v>1275</v>
      </c>
      <c r="C26" s="374">
        <f>C23+C24+C25</f>
        <v>65698</v>
      </c>
      <c r="D26" s="374">
        <f>D23+D24+D25</f>
        <v>63829</v>
      </c>
      <c r="E26" s="202">
        <f>(D26-C26)/C26*100</f>
        <v>-2.844835459222503</v>
      </c>
      <c r="F26" s="203">
        <v>41</v>
      </c>
      <c r="G26" s="203" t="s">
        <v>1276</v>
      </c>
      <c r="H26" s="201">
        <f>H23+H24+H25</f>
        <v>57299</v>
      </c>
      <c r="I26" s="375">
        <f>I23+I24+I25</f>
        <v>71264</v>
      </c>
      <c r="J26" s="202">
        <f>(I26-H26)/H26*100</f>
        <v>24.372153091676992</v>
      </c>
      <c r="K26" s="381"/>
    </row>
    <row r="27" spans="1:11" ht="15" customHeight="1">
      <c r="A27" s="380">
        <v>20</v>
      </c>
      <c r="B27" s="204" t="s">
        <v>1383</v>
      </c>
      <c r="C27" s="374">
        <v>12560</v>
      </c>
      <c r="D27" s="374">
        <v>20959</v>
      </c>
      <c r="E27" s="202">
        <f>(D27-C27)/C27*100</f>
        <v>66.87101910828025</v>
      </c>
      <c r="F27" s="203">
        <v>42</v>
      </c>
      <c r="G27" s="204" t="s">
        <v>1519</v>
      </c>
      <c r="H27" s="201">
        <f>C26-H26</f>
        <v>8399</v>
      </c>
      <c r="I27" s="375">
        <f>D26-I23</f>
        <v>-7435</v>
      </c>
      <c r="J27" s="202">
        <f>(I27-H27)/H27*100</f>
        <v>-188.5224431479938</v>
      </c>
      <c r="K27" s="373"/>
    </row>
    <row r="28" spans="1:11" s="185" customFormat="1" ht="15" customHeight="1">
      <c r="A28" s="380">
        <v>21</v>
      </c>
      <c r="B28" s="204"/>
      <c r="C28" s="374"/>
      <c r="D28" s="374"/>
      <c r="E28" s="202"/>
      <c r="F28" s="203">
        <v>43</v>
      </c>
      <c r="G28" s="204" t="s">
        <v>1520</v>
      </c>
      <c r="H28" s="201">
        <f>C27+C26-H26</f>
        <v>20959</v>
      </c>
      <c r="I28" s="375">
        <f>D27+I27</f>
        <v>13524</v>
      </c>
      <c r="J28" s="202">
        <f>(I28-H28)/H28*100</f>
        <v>-35.47402070709481</v>
      </c>
      <c r="K28" s="381"/>
    </row>
    <row r="29" spans="1:11" ht="15" customHeight="1">
      <c r="A29" s="380">
        <v>22</v>
      </c>
      <c r="B29" s="203" t="s">
        <v>1386</v>
      </c>
      <c r="C29" s="209">
        <f>C26+C27</f>
        <v>78258</v>
      </c>
      <c r="D29" s="209">
        <f>D26+D27</f>
        <v>84788</v>
      </c>
      <c r="E29" s="202"/>
      <c r="F29" s="203">
        <v>44</v>
      </c>
      <c r="G29" s="203" t="s">
        <v>1387</v>
      </c>
      <c r="H29" s="209">
        <f>H26+H28</f>
        <v>78258</v>
      </c>
      <c r="I29" s="382">
        <f>I26+I28</f>
        <v>84788</v>
      </c>
      <c r="J29" s="202"/>
      <c r="K29" s="237"/>
    </row>
    <row r="30" ht="6.75" customHeight="1"/>
  </sheetData>
  <sheetProtection/>
  <mergeCells count="13">
    <mergeCell ref="A2:K2"/>
    <mergeCell ref="D3:G3"/>
    <mergeCell ref="A4:A7"/>
    <mergeCell ref="B4:B7"/>
    <mergeCell ref="C4:C7"/>
    <mergeCell ref="D4:D7"/>
    <mergeCell ref="E4:E7"/>
    <mergeCell ref="F4:F7"/>
    <mergeCell ref="G4:G7"/>
    <mergeCell ref="H4:H7"/>
    <mergeCell ref="I4:I7"/>
    <mergeCell ref="J4:J7"/>
    <mergeCell ref="K4:K6"/>
  </mergeCells>
  <printOptions horizontalCentered="1"/>
  <pageMargins left="0.67" right="0.28" top="0.67" bottom="0.98" header="0.51" footer="0.51"/>
  <pageSetup horizontalDpi="600" verticalDpi="600" orientation="landscape" paperSize="9" scale="80"/>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dimension ref="A1:L21"/>
  <sheetViews>
    <sheetView showZeros="0" zoomScalePageLayoutView="0" workbookViewId="0" topLeftCell="A1">
      <selection activeCell="J13" sqref="J13"/>
    </sheetView>
  </sheetViews>
  <sheetFormatPr defaultColWidth="9.00390625" defaultRowHeight="14.25"/>
  <cols>
    <col min="1" max="1" width="3.875" style="173" customWidth="1"/>
    <col min="2" max="2" width="25.125" style="173" customWidth="1"/>
    <col min="3" max="3" width="10.25390625" style="369" customWidth="1"/>
    <col min="4" max="4" width="10.00390625" style="369" customWidth="1"/>
    <col min="5" max="5" width="9.25390625" style="173" customWidth="1"/>
    <col min="6" max="6" width="4.875" style="173" customWidth="1"/>
    <col min="7" max="7" width="25.00390625" style="173" customWidth="1"/>
    <col min="8" max="8" width="9.375" style="411" customWidth="1"/>
    <col min="9" max="9" width="10.125" style="411" customWidth="1"/>
    <col min="10" max="10" width="10.125" style="194" customWidth="1"/>
    <col min="11" max="16384" width="9.00390625" style="173" customWidth="1"/>
  </cols>
  <sheetData>
    <row r="1" s="164" customFormat="1" ht="14.25">
      <c r="A1" s="145" t="s">
        <v>1539</v>
      </c>
    </row>
    <row r="2" spans="1:10" ht="22.5">
      <c r="A2" s="217"/>
      <c r="B2" s="583" t="s">
        <v>1522</v>
      </c>
      <c r="C2" s="583"/>
      <c r="D2" s="583"/>
      <c r="E2" s="583"/>
      <c r="F2" s="583"/>
      <c r="G2" s="583"/>
      <c r="H2" s="583"/>
      <c r="I2" s="583"/>
      <c r="J2" s="583"/>
    </row>
    <row r="3" spans="1:10" ht="14.25">
      <c r="A3" s="218"/>
      <c r="B3" s="584"/>
      <c r="C3" s="585"/>
      <c r="D3" s="586"/>
      <c r="E3" s="586"/>
      <c r="F3" s="586"/>
      <c r="G3" s="586"/>
      <c r="H3" s="383"/>
      <c r="I3" s="613" t="s">
        <v>3</v>
      </c>
      <c r="J3" s="613"/>
    </row>
    <row r="4" spans="1:10" ht="46.5" customHeight="1">
      <c r="A4" s="219" t="s">
        <v>1316</v>
      </c>
      <c r="B4" s="220" t="s">
        <v>1211</v>
      </c>
      <c r="C4" s="384" t="s">
        <v>1390</v>
      </c>
      <c r="D4" s="385" t="s">
        <v>150</v>
      </c>
      <c r="E4" s="220" t="s">
        <v>1523</v>
      </c>
      <c r="F4" s="220" t="s">
        <v>1316</v>
      </c>
      <c r="G4" s="220" t="s">
        <v>129</v>
      </c>
      <c r="H4" s="384" t="s">
        <v>1390</v>
      </c>
      <c r="I4" s="385" t="s">
        <v>150</v>
      </c>
      <c r="J4" s="220" t="s">
        <v>1523</v>
      </c>
    </row>
    <row r="5" spans="1:10" ht="21.75" customHeight="1">
      <c r="A5" s="222" t="s">
        <v>1347</v>
      </c>
      <c r="B5" s="223" t="s">
        <v>1392</v>
      </c>
      <c r="C5" s="224">
        <v>3720</v>
      </c>
      <c r="D5" s="386">
        <v>3819</v>
      </c>
      <c r="E5" s="387">
        <f>(D5-C5)/C5*100</f>
        <v>2.661290322580645</v>
      </c>
      <c r="F5" s="225">
        <v>21</v>
      </c>
      <c r="G5" s="226" t="s">
        <v>1393</v>
      </c>
      <c r="H5" s="388">
        <v>2879</v>
      </c>
      <c r="I5" s="389">
        <v>3246</v>
      </c>
      <c r="J5" s="390">
        <f>SUM((I5-H5)/H5*100)</f>
        <v>12.747481764501565</v>
      </c>
    </row>
    <row r="6" spans="1:10" ht="21.75" customHeight="1">
      <c r="A6" s="222" t="s">
        <v>1350</v>
      </c>
      <c r="B6" s="226" t="s">
        <v>1524</v>
      </c>
      <c r="C6" s="384">
        <v>2604</v>
      </c>
      <c r="D6" s="391">
        <v>2673</v>
      </c>
      <c r="E6" s="392">
        <f>SUM((D6-C6)/C6*100)</f>
        <v>2.6497695852534564</v>
      </c>
      <c r="F6" s="232">
        <v>22</v>
      </c>
      <c r="G6" s="226" t="s">
        <v>1352</v>
      </c>
      <c r="H6" s="388">
        <v>887</v>
      </c>
      <c r="I6" s="393">
        <v>880</v>
      </c>
      <c r="J6" s="390">
        <f>SUM((I6-H6)/H6*100)</f>
        <v>-0.7891770011273956</v>
      </c>
    </row>
    <row r="7" spans="1:10" ht="21.75" customHeight="1">
      <c r="A7" s="222" t="s">
        <v>1353</v>
      </c>
      <c r="B7" s="233" t="s">
        <v>1525</v>
      </c>
      <c r="C7" s="388">
        <v>1850</v>
      </c>
      <c r="D7" s="391">
        <v>1900</v>
      </c>
      <c r="E7" s="392">
        <f>SUM((D7-C7)/C7*100)</f>
        <v>2.7027027027027026</v>
      </c>
      <c r="F7" s="225">
        <v>23</v>
      </c>
      <c r="G7" s="226" t="s">
        <v>1396</v>
      </c>
      <c r="H7" s="384"/>
      <c r="I7" s="394"/>
      <c r="J7" s="390"/>
    </row>
    <row r="8" spans="1:10" ht="21.75" customHeight="1">
      <c r="A8" s="222" t="s">
        <v>1356</v>
      </c>
      <c r="B8" s="233" t="s">
        <v>1526</v>
      </c>
      <c r="C8" s="388">
        <v>754</v>
      </c>
      <c r="D8" s="391">
        <v>773</v>
      </c>
      <c r="E8" s="392">
        <f>SUM((D8-C8)/C8*100)</f>
        <v>2.519893899204244</v>
      </c>
      <c r="F8" s="232">
        <v>24</v>
      </c>
      <c r="G8" s="226" t="s">
        <v>1398</v>
      </c>
      <c r="H8" s="388">
        <v>98</v>
      </c>
      <c r="I8" s="393">
        <v>121</v>
      </c>
      <c r="J8" s="390">
        <f aca="true" t="shared" si="0" ref="J8:J19">SUM((I8-H8)/H8*100)</f>
        <v>23.46938775510204</v>
      </c>
    </row>
    <row r="9" spans="1:10" ht="21.75" customHeight="1">
      <c r="A9" s="222" t="s">
        <v>1359</v>
      </c>
      <c r="B9" s="233" t="s">
        <v>1527</v>
      </c>
      <c r="C9" s="388"/>
      <c r="D9" s="391"/>
      <c r="E9" s="392"/>
      <c r="F9" s="225">
        <v>25</v>
      </c>
      <c r="G9" s="226" t="s">
        <v>1400</v>
      </c>
      <c r="H9" s="384">
        <v>8</v>
      </c>
      <c r="I9" s="394">
        <v>10</v>
      </c>
      <c r="J9" s="390">
        <f t="shared" si="0"/>
        <v>25</v>
      </c>
    </row>
    <row r="10" spans="1:10" ht="21.75" customHeight="1">
      <c r="A10" s="222" t="s">
        <v>1362</v>
      </c>
      <c r="B10" s="226" t="s">
        <v>1528</v>
      </c>
      <c r="C10" s="388">
        <v>1116</v>
      </c>
      <c r="D10" s="391">
        <v>1146</v>
      </c>
      <c r="E10" s="392">
        <f>SUM((D10-C10)/C10*100)</f>
        <v>2.6881720430107525</v>
      </c>
      <c r="F10" s="232">
        <v>26</v>
      </c>
      <c r="G10" s="226" t="s">
        <v>1402</v>
      </c>
      <c r="H10" s="388">
        <v>800</v>
      </c>
      <c r="I10" s="393">
        <v>800</v>
      </c>
      <c r="J10" s="390">
        <f t="shared" si="0"/>
        <v>0</v>
      </c>
    </row>
    <row r="11" spans="1:10" ht="21.75" customHeight="1">
      <c r="A11" s="222" t="s">
        <v>1365</v>
      </c>
      <c r="B11" s="226" t="s">
        <v>1403</v>
      </c>
      <c r="C11" s="388">
        <v>80</v>
      </c>
      <c r="D11" s="391">
        <v>86</v>
      </c>
      <c r="E11" s="392">
        <f>SUM((D11-C11)/C11*100)</f>
        <v>7.5</v>
      </c>
      <c r="F11" s="225">
        <v>27</v>
      </c>
      <c r="G11" s="226" t="s">
        <v>1404</v>
      </c>
      <c r="H11" s="388">
        <v>28</v>
      </c>
      <c r="I11" s="393">
        <v>43</v>
      </c>
      <c r="J11" s="390">
        <f t="shared" si="0"/>
        <v>53.57142857142857</v>
      </c>
    </row>
    <row r="12" spans="1:10" ht="21.75" customHeight="1">
      <c r="A12" s="222" t="s">
        <v>1367</v>
      </c>
      <c r="B12" s="226" t="s">
        <v>1405</v>
      </c>
      <c r="C12" s="388"/>
      <c r="D12" s="391"/>
      <c r="E12" s="392"/>
      <c r="F12" s="232">
        <v>28</v>
      </c>
      <c r="G12" s="237" t="s">
        <v>1406</v>
      </c>
      <c r="H12" s="388">
        <v>2205</v>
      </c>
      <c r="I12" s="393">
        <v>2200</v>
      </c>
      <c r="J12" s="390">
        <f t="shared" si="0"/>
        <v>-0.22675736961451248</v>
      </c>
    </row>
    <row r="13" spans="1:10" ht="21.75" customHeight="1">
      <c r="A13" s="222" t="s">
        <v>1369</v>
      </c>
      <c r="B13" s="226" t="s">
        <v>1439</v>
      </c>
      <c r="C13" s="388">
        <v>0.5</v>
      </c>
      <c r="D13" s="391"/>
      <c r="E13" s="392"/>
      <c r="F13" s="225">
        <v>29</v>
      </c>
      <c r="G13" s="226" t="s">
        <v>1408</v>
      </c>
      <c r="H13" s="388">
        <v>11</v>
      </c>
      <c r="I13" s="393">
        <v>7</v>
      </c>
      <c r="J13" s="390">
        <f t="shared" si="0"/>
        <v>-36.36363636363637</v>
      </c>
    </row>
    <row r="14" spans="1:10" ht="21.75" customHeight="1">
      <c r="A14" s="222" t="s">
        <v>1372</v>
      </c>
      <c r="B14" s="226" t="s">
        <v>1472</v>
      </c>
      <c r="C14" s="224">
        <v>4.5</v>
      </c>
      <c r="D14" s="391">
        <v>5</v>
      </c>
      <c r="E14" s="392">
        <v>0</v>
      </c>
      <c r="F14" s="232">
        <v>30</v>
      </c>
      <c r="G14" s="237" t="s">
        <v>1529</v>
      </c>
      <c r="H14" s="255">
        <f>SUM(H5:H13)</f>
        <v>6916</v>
      </c>
      <c r="I14" s="395">
        <f>I5+I6+I7+I8+I9+I10+I11+I12+I13</f>
        <v>7307</v>
      </c>
      <c r="J14" s="390">
        <f t="shared" si="0"/>
        <v>5.653556969346443</v>
      </c>
    </row>
    <row r="15" spans="1:12" s="185" customFormat="1" ht="21.75" customHeight="1">
      <c r="A15" s="211" t="s">
        <v>1375</v>
      </c>
      <c r="B15" s="226" t="s">
        <v>1530</v>
      </c>
      <c r="C15" s="255">
        <f>C5+C11++C13+C14</f>
        <v>3805</v>
      </c>
      <c r="D15" s="396">
        <f>D5+D11+D14</f>
        <v>3910</v>
      </c>
      <c r="E15" s="397">
        <f>SUM((D15-C15)/C15*100)</f>
        <v>2.759526938239159</v>
      </c>
      <c r="F15" s="225">
        <v>31</v>
      </c>
      <c r="G15" s="226" t="s">
        <v>1531</v>
      </c>
      <c r="H15" s="388">
        <v>230</v>
      </c>
      <c r="I15" s="393"/>
      <c r="J15" s="390"/>
      <c r="K15" s="245"/>
      <c r="L15" s="245"/>
    </row>
    <row r="16" spans="1:12" ht="21.75" customHeight="1">
      <c r="A16" s="222" t="s">
        <v>1382</v>
      </c>
      <c r="B16" s="226" t="s">
        <v>1376</v>
      </c>
      <c r="C16" s="388">
        <v>2094</v>
      </c>
      <c r="D16" s="391">
        <v>2094</v>
      </c>
      <c r="E16" s="392">
        <f>SUM((D16-C16)/C16*100)</f>
        <v>0</v>
      </c>
      <c r="F16" s="232">
        <v>34</v>
      </c>
      <c r="G16" s="226" t="s">
        <v>1532</v>
      </c>
      <c r="H16" s="388">
        <v>573</v>
      </c>
      <c r="I16" s="393">
        <v>487</v>
      </c>
      <c r="J16" s="390">
        <f t="shared" si="0"/>
        <v>-15.008726003490402</v>
      </c>
      <c r="L16" s="194"/>
    </row>
    <row r="17" spans="1:10" ht="21.75" customHeight="1">
      <c r="A17" s="222" t="s">
        <v>1413</v>
      </c>
      <c r="B17" s="226" t="s">
        <v>1379</v>
      </c>
      <c r="C17" s="388">
        <v>752</v>
      </c>
      <c r="D17" s="391">
        <v>602</v>
      </c>
      <c r="E17" s="392">
        <f>SUM((D17-C17)/C17*100)</f>
        <v>-19.9468085106383</v>
      </c>
      <c r="F17" s="225">
        <v>37</v>
      </c>
      <c r="G17" s="226" t="s">
        <v>1533</v>
      </c>
      <c r="H17" s="255">
        <f>H14+H15+H16</f>
        <v>7719</v>
      </c>
      <c r="I17" s="395">
        <f>I14+I15+I16</f>
        <v>7794</v>
      </c>
      <c r="J17" s="390">
        <f t="shared" si="0"/>
        <v>0.9716284492809949</v>
      </c>
    </row>
    <row r="18" spans="1:10" s="185" customFormat="1" ht="21.75" customHeight="1">
      <c r="A18" s="211" t="s">
        <v>1416</v>
      </c>
      <c r="B18" s="398" t="s">
        <v>1534</v>
      </c>
      <c r="C18" s="255">
        <f>C15+C16+C17</f>
        <v>6651</v>
      </c>
      <c r="D18" s="396">
        <f>D15+D16+D17</f>
        <v>6606</v>
      </c>
      <c r="E18" s="397">
        <f>SUM((D18-C18)/C18*100)</f>
        <v>-0.6765899864682002</v>
      </c>
      <c r="F18" s="232">
        <v>38</v>
      </c>
      <c r="G18" s="398" t="s">
        <v>1535</v>
      </c>
      <c r="H18" s="399">
        <f>C18-H17</f>
        <v>-1068</v>
      </c>
      <c r="I18" s="399">
        <f>D18-I17</f>
        <v>-1188</v>
      </c>
      <c r="J18" s="390">
        <f t="shared" si="0"/>
        <v>11.235955056179774</v>
      </c>
    </row>
    <row r="19" spans="1:10" s="185" customFormat="1" ht="21.75" customHeight="1">
      <c r="A19" s="400" t="s">
        <v>1419</v>
      </c>
      <c r="B19" s="226" t="s">
        <v>1478</v>
      </c>
      <c r="C19" s="388">
        <v>6944</v>
      </c>
      <c r="D19" s="391">
        <v>5876</v>
      </c>
      <c r="E19" s="392">
        <f>SUM((D19-C19)/C19*100)</f>
        <v>-15.380184331797233</v>
      </c>
      <c r="F19" s="225">
        <v>39</v>
      </c>
      <c r="G19" s="226" t="s">
        <v>1536</v>
      </c>
      <c r="H19" s="361">
        <v>5876</v>
      </c>
      <c r="I19" s="394">
        <v>4688</v>
      </c>
      <c r="J19" s="390">
        <f t="shared" si="0"/>
        <v>-20.21783526208305</v>
      </c>
    </row>
    <row r="20" spans="1:10" ht="21.75" customHeight="1">
      <c r="A20" s="203" t="s">
        <v>1421</v>
      </c>
      <c r="B20" s="251" t="s">
        <v>1537</v>
      </c>
      <c r="C20" s="401">
        <f>C18+C19</f>
        <v>13595</v>
      </c>
      <c r="D20" s="402">
        <f>D18+D19</f>
        <v>12482</v>
      </c>
      <c r="E20" s="403"/>
      <c r="F20" s="232">
        <v>40</v>
      </c>
      <c r="G20" s="226" t="s">
        <v>1538</v>
      </c>
      <c r="H20" s="401">
        <f>H17+H19</f>
        <v>13595</v>
      </c>
      <c r="I20" s="256">
        <f>I17+I19</f>
        <v>12482</v>
      </c>
      <c r="J20" s="390"/>
    </row>
    <row r="21" spans="1:10" ht="19.5" customHeight="1">
      <c r="A21" s="337"/>
      <c r="B21" s="404"/>
      <c r="C21" s="405"/>
      <c r="D21" s="405"/>
      <c r="E21" s="406"/>
      <c r="F21" s="407"/>
      <c r="G21" s="408"/>
      <c r="H21" s="409"/>
      <c r="I21" s="409"/>
      <c r="J21" s="410"/>
    </row>
  </sheetData>
  <sheetProtection/>
  <mergeCells count="4">
    <mergeCell ref="B2:J2"/>
    <mergeCell ref="B3:C3"/>
    <mergeCell ref="D3:G3"/>
    <mergeCell ref="I3:J3"/>
  </mergeCells>
  <printOptions horizontalCentered="1"/>
  <pageMargins left="0.75" right="0.75" top="0.98" bottom="0.98" header="0.51" footer="0.51"/>
  <pageSetup horizontalDpi="600" verticalDpi="600" orientation="landscape" paperSize="9"/>
  <headerFooter scaleWithDoc="0" alignWithMargins="0">
    <oddFooter>&amp;C&amp;10&amp;P</oddFooter>
  </headerFooter>
</worksheet>
</file>

<file path=xl/worksheets/sheet28.xml><?xml version="1.0" encoding="utf-8"?>
<worksheet xmlns="http://schemas.openxmlformats.org/spreadsheetml/2006/main" xmlns:r="http://schemas.openxmlformats.org/officeDocument/2006/relationships">
  <dimension ref="A1:J30"/>
  <sheetViews>
    <sheetView zoomScalePageLayoutView="0" workbookViewId="0" topLeftCell="A1">
      <selection activeCell="H20" sqref="H20"/>
    </sheetView>
  </sheetViews>
  <sheetFormatPr defaultColWidth="9.00390625" defaultRowHeight="14.25"/>
  <cols>
    <col min="1" max="1" width="4.125" style="173" customWidth="1"/>
    <col min="2" max="2" width="31.25390625" style="173" customWidth="1"/>
    <col min="3" max="3" width="11.875" style="173" customWidth="1"/>
    <col min="4" max="4" width="10.375" style="173" customWidth="1"/>
    <col min="5" max="5" width="9.00390625" style="173" customWidth="1"/>
    <col min="6" max="6" width="5.375" style="173" customWidth="1"/>
    <col min="7" max="7" width="35.875" style="173" customWidth="1"/>
    <col min="8" max="8" width="9.625" style="173" bestFit="1" customWidth="1"/>
    <col min="9" max="9" width="10.375" style="173" customWidth="1"/>
    <col min="10" max="16384" width="9.00390625" style="173" customWidth="1"/>
  </cols>
  <sheetData>
    <row r="1" s="164" customFormat="1" ht="14.25">
      <c r="A1" s="145" t="s">
        <v>1543</v>
      </c>
    </row>
    <row r="2" spans="1:10" ht="20.25">
      <c r="A2" s="614" t="s">
        <v>1540</v>
      </c>
      <c r="B2" s="614"/>
      <c r="C2" s="614"/>
      <c r="D2" s="614"/>
      <c r="E2" s="614"/>
      <c r="F2" s="614"/>
      <c r="G2" s="614"/>
      <c r="H2" s="614"/>
      <c r="I2" s="614"/>
      <c r="J2" s="615"/>
    </row>
    <row r="3" spans="1:10" ht="14.25">
      <c r="A3" s="616" t="s">
        <v>3</v>
      </c>
      <c r="B3" s="617"/>
      <c r="C3" s="617"/>
      <c r="D3" s="617"/>
      <c r="E3" s="617"/>
      <c r="F3" s="617"/>
      <c r="G3" s="617"/>
      <c r="H3" s="617"/>
      <c r="I3" s="617"/>
      <c r="J3" s="617"/>
    </row>
    <row r="4" spans="1:10" ht="14.25" customHeight="1">
      <c r="A4" s="618" t="s">
        <v>1427</v>
      </c>
      <c r="B4" s="619" t="s">
        <v>1317</v>
      </c>
      <c r="C4" s="621" t="s">
        <v>1541</v>
      </c>
      <c r="D4" s="622" t="s">
        <v>150</v>
      </c>
      <c r="E4" s="623" t="s">
        <v>1509</v>
      </c>
      <c r="F4" s="618" t="s">
        <v>1427</v>
      </c>
      <c r="G4" s="619" t="s">
        <v>1317</v>
      </c>
      <c r="H4" s="624" t="s">
        <v>1541</v>
      </c>
      <c r="I4" s="589" t="s">
        <v>150</v>
      </c>
      <c r="J4" s="626" t="s">
        <v>1509</v>
      </c>
    </row>
    <row r="5" spans="1:10" ht="14.25">
      <c r="A5" s="619"/>
      <c r="B5" s="620"/>
      <c r="C5" s="621"/>
      <c r="D5" s="622"/>
      <c r="E5" s="623"/>
      <c r="F5" s="619"/>
      <c r="G5" s="620"/>
      <c r="H5" s="624"/>
      <c r="I5" s="589"/>
      <c r="J5" s="626"/>
    </row>
    <row r="6" spans="1:10" ht="12.75" customHeight="1">
      <c r="A6" s="619"/>
      <c r="B6" s="620"/>
      <c r="C6" s="621"/>
      <c r="D6" s="622"/>
      <c r="E6" s="623"/>
      <c r="F6" s="619"/>
      <c r="G6" s="620"/>
      <c r="H6" s="624"/>
      <c r="I6" s="589"/>
      <c r="J6" s="626"/>
    </row>
    <row r="7" spans="1:10" ht="14.25" customHeight="1" hidden="1">
      <c r="A7" s="619"/>
      <c r="B7" s="620"/>
      <c r="C7" s="621"/>
      <c r="D7" s="622"/>
      <c r="E7" s="623"/>
      <c r="F7" s="619"/>
      <c r="G7" s="620"/>
      <c r="H7" s="607"/>
      <c r="I7" s="625"/>
      <c r="J7" s="626"/>
    </row>
    <row r="8" spans="1:10" ht="18.75" customHeight="1">
      <c r="A8" s="412" t="s">
        <v>1347</v>
      </c>
      <c r="B8" s="413" t="s">
        <v>1429</v>
      </c>
      <c r="C8" s="414">
        <f>C9+C10+C11</f>
        <v>56923</v>
      </c>
      <c r="D8" s="265">
        <f>D9+D10+D11</f>
        <v>57488</v>
      </c>
      <c r="E8" s="415">
        <f>(D8-C8)/C8*100</f>
        <v>0.9925689088769039</v>
      </c>
      <c r="F8" s="416">
        <v>24</v>
      </c>
      <c r="G8" s="417" t="s">
        <v>1542</v>
      </c>
      <c r="H8" s="279">
        <f>H9+H16+H19</f>
        <v>60219</v>
      </c>
      <c r="I8" s="279">
        <f>I9+I16+I19</f>
        <v>60899</v>
      </c>
      <c r="J8" s="270">
        <f>(I8-H8)/H8*100</f>
        <v>1.129211710589681</v>
      </c>
    </row>
    <row r="9" spans="1:10" ht="18.75" customHeight="1">
      <c r="A9" s="412" t="s">
        <v>1350</v>
      </c>
      <c r="B9" s="418" t="s">
        <v>1431</v>
      </c>
      <c r="C9" s="414">
        <v>37590</v>
      </c>
      <c r="D9" s="265">
        <v>37966</v>
      </c>
      <c r="E9" s="415">
        <f aca="true" t="shared" si="0" ref="E9:E28">(D9-C9)/C9*100</f>
        <v>1.0002660281989892</v>
      </c>
      <c r="F9" s="416">
        <v>25</v>
      </c>
      <c r="G9" s="419" t="s">
        <v>1432</v>
      </c>
      <c r="H9" s="420">
        <v>24977</v>
      </c>
      <c r="I9" s="420">
        <v>25376</v>
      </c>
      <c r="J9" s="270">
        <f aca="true" t="shared" si="1" ref="J9:J29">(I9-H9)/H9*100</f>
        <v>1.5974696720983304</v>
      </c>
    </row>
    <row r="10" spans="1:10" ht="18.75" customHeight="1">
      <c r="A10" s="412" t="s">
        <v>1353</v>
      </c>
      <c r="B10" s="418" t="s">
        <v>1433</v>
      </c>
      <c r="C10" s="414">
        <v>18925</v>
      </c>
      <c r="D10" s="265">
        <v>19114</v>
      </c>
      <c r="E10" s="415">
        <f t="shared" si="0"/>
        <v>0.9986789960369882</v>
      </c>
      <c r="F10" s="416">
        <v>26</v>
      </c>
      <c r="G10" s="421" t="s">
        <v>1434</v>
      </c>
      <c r="H10" s="420">
        <v>20238</v>
      </c>
      <c r="I10" s="420">
        <v>20637</v>
      </c>
      <c r="J10" s="270">
        <f t="shared" si="1"/>
        <v>1.9715386895938336</v>
      </c>
    </row>
    <row r="11" spans="1:10" ht="18.75" customHeight="1">
      <c r="A11" s="412" t="s">
        <v>1356</v>
      </c>
      <c r="B11" s="418" t="s">
        <v>1435</v>
      </c>
      <c r="C11" s="414">
        <v>408</v>
      </c>
      <c r="D11" s="265">
        <v>408</v>
      </c>
      <c r="E11" s="415">
        <f t="shared" si="0"/>
        <v>0</v>
      </c>
      <c r="F11" s="416">
        <v>27</v>
      </c>
      <c r="G11" s="419" t="s">
        <v>1436</v>
      </c>
      <c r="H11" s="420">
        <v>6021</v>
      </c>
      <c r="I11" s="420">
        <v>6139</v>
      </c>
      <c r="J11" s="270">
        <f t="shared" si="1"/>
        <v>1.9598073409732604</v>
      </c>
    </row>
    <row r="12" spans="1:10" ht="18.75" customHeight="1">
      <c r="A12" s="412" t="s">
        <v>1359</v>
      </c>
      <c r="B12" s="413" t="s">
        <v>1403</v>
      </c>
      <c r="C12" s="414">
        <v>1457</v>
      </c>
      <c r="D12" s="265">
        <v>1460</v>
      </c>
      <c r="E12" s="415">
        <f t="shared" si="0"/>
        <v>0.20590253946465342</v>
      </c>
      <c r="F12" s="416">
        <v>28</v>
      </c>
      <c r="G12" s="419" t="s">
        <v>1437</v>
      </c>
      <c r="H12" s="420">
        <v>14217</v>
      </c>
      <c r="I12" s="420">
        <v>14498</v>
      </c>
      <c r="J12" s="270">
        <f t="shared" si="1"/>
        <v>1.9765069986635717</v>
      </c>
    </row>
    <row r="13" spans="1:10" ht="18.75" customHeight="1">
      <c r="A13" s="412" t="s">
        <v>1362</v>
      </c>
      <c r="B13" s="413" t="s">
        <v>1405</v>
      </c>
      <c r="C13" s="414">
        <v>1000</v>
      </c>
      <c r="D13" s="265">
        <v>1000</v>
      </c>
      <c r="E13" s="415">
        <f t="shared" si="0"/>
        <v>0</v>
      </c>
      <c r="F13" s="416">
        <v>29</v>
      </c>
      <c r="G13" s="421" t="s">
        <v>1438</v>
      </c>
      <c r="H13" s="422">
        <f>H14+H15</f>
        <v>4739</v>
      </c>
      <c r="I13" s="422">
        <f>I14+I15</f>
        <v>4739</v>
      </c>
      <c r="J13" s="270">
        <f t="shared" si="1"/>
        <v>0</v>
      </c>
    </row>
    <row r="14" spans="1:10" ht="18.75" customHeight="1">
      <c r="A14" s="423" t="s">
        <v>1365</v>
      </c>
      <c r="B14" s="424" t="s">
        <v>1439</v>
      </c>
      <c r="C14" s="425">
        <v>1025</v>
      </c>
      <c r="D14" s="289">
        <v>1026</v>
      </c>
      <c r="E14" s="415">
        <f t="shared" si="0"/>
        <v>0.0975609756097561</v>
      </c>
      <c r="F14" s="416">
        <v>30</v>
      </c>
      <c r="G14" s="277" t="s">
        <v>1440</v>
      </c>
      <c r="H14" s="426">
        <v>301</v>
      </c>
      <c r="I14" s="426">
        <v>301</v>
      </c>
      <c r="J14" s="270">
        <f t="shared" si="1"/>
        <v>0</v>
      </c>
    </row>
    <row r="15" spans="1:10" ht="18.75" customHeight="1">
      <c r="A15" s="262" t="s">
        <v>1367</v>
      </c>
      <c r="B15" s="278" t="s">
        <v>1441</v>
      </c>
      <c r="C15" s="427">
        <v>1025</v>
      </c>
      <c r="D15" s="279">
        <v>1026</v>
      </c>
      <c r="E15" s="415">
        <f t="shared" si="0"/>
        <v>0.0975609756097561</v>
      </c>
      <c r="F15" s="416">
        <v>31</v>
      </c>
      <c r="G15" s="280" t="s">
        <v>1442</v>
      </c>
      <c r="H15" s="426">
        <v>4438</v>
      </c>
      <c r="I15" s="426">
        <v>4438</v>
      </c>
      <c r="J15" s="270">
        <f t="shared" si="1"/>
        <v>0</v>
      </c>
    </row>
    <row r="16" spans="1:10" ht="18.75" customHeight="1">
      <c r="A16" s="262" t="s">
        <v>1369</v>
      </c>
      <c r="B16" s="264" t="s">
        <v>1443</v>
      </c>
      <c r="C16" s="427"/>
      <c r="D16" s="279"/>
      <c r="E16" s="415"/>
      <c r="F16" s="416">
        <v>32</v>
      </c>
      <c r="G16" s="268" t="s">
        <v>1444</v>
      </c>
      <c r="H16" s="279">
        <f>H18+H17</f>
        <v>16214</v>
      </c>
      <c r="I16" s="279">
        <f>I18+I17</f>
        <v>16236</v>
      </c>
      <c r="J16" s="270">
        <f t="shared" si="1"/>
        <v>0.13568521031207598</v>
      </c>
    </row>
    <row r="17" spans="1:10" ht="18.75" customHeight="1">
      <c r="A17" s="262" t="s">
        <v>1372</v>
      </c>
      <c r="B17" s="264" t="s">
        <v>1445</v>
      </c>
      <c r="C17" s="427"/>
      <c r="D17" s="279"/>
      <c r="E17" s="415"/>
      <c r="F17" s="416">
        <v>33</v>
      </c>
      <c r="G17" s="268" t="s">
        <v>1446</v>
      </c>
      <c r="H17" s="428">
        <v>11257</v>
      </c>
      <c r="I17" s="428">
        <v>11272</v>
      </c>
      <c r="J17" s="270">
        <f t="shared" si="1"/>
        <v>0.13325042195966955</v>
      </c>
    </row>
    <row r="18" spans="1:10" ht="18.75" customHeight="1">
      <c r="A18" s="262" t="s">
        <v>1375</v>
      </c>
      <c r="B18" s="281" t="s">
        <v>1447</v>
      </c>
      <c r="C18" s="427">
        <v>14</v>
      </c>
      <c r="D18" s="279">
        <v>15</v>
      </c>
      <c r="E18" s="415">
        <f t="shared" si="0"/>
        <v>7.142857142857142</v>
      </c>
      <c r="F18" s="416">
        <v>34</v>
      </c>
      <c r="G18" s="268" t="s">
        <v>1448</v>
      </c>
      <c r="H18" s="428">
        <v>4957</v>
      </c>
      <c r="I18" s="428">
        <v>4964</v>
      </c>
      <c r="J18" s="270">
        <f t="shared" si="1"/>
        <v>0.14121444422029455</v>
      </c>
    </row>
    <row r="19" spans="1:10" ht="18.75" customHeight="1">
      <c r="A19" s="262" t="s">
        <v>1378</v>
      </c>
      <c r="B19" s="264"/>
      <c r="C19" s="427"/>
      <c r="D19" s="279"/>
      <c r="E19" s="415"/>
      <c r="F19" s="416">
        <v>35</v>
      </c>
      <c r="G19" s="268" t="s">
        <v>1449</v>
      </c>
      <c r="H19" s="279">
        <f>H20+H21</f>
        <v>19028</v>
      </c>
      <c r="I19" s="279">
        <f>I20+I21</f>
        <v>19287</v>
      </c>
      <c r="J19" s="270">
        <f t="shared" si="1"/>
        <v>1.3611519865461426</v>
      </c>
    </row>
    <row r="20" spans="1:10" s="185" customFormat="1" ht="18.75" customHeight="1">
      <c r="A20" s="262" t="s">
        <v>1380</v>
      </c>
      <c r="B20" s="237"/>
      <c r="C20" s="429"/>
      <c r="D20" s="430"/>
      <c r="E20" s="415"/>
      <c r="F20" s="416">
        <v>36</v>
      </c>
      <c r="G20" s="268" t="s">
        <v>1446</v>
      </c>
      <c r="H20" s="279">
        <v>991</v>
      </c>
      <c r="I20" s="428">
        <v>1005</v>
      </c>
      <c r="J20" s="270">
        <f t="shared" si="1"/>
        <v>1.4127144298688195</v>
      </c>
    </row>
    <row r="21" spans="1:10" s="185" customFormat="1" ht="18.75" customHeight="1">
      <c r="A21" s="262" t="s">
        <v>1382</v>
      </c>
      <c r="B21" s="237"/>
      <c r="C21" s="429"/>
      <c r="D21" s="430"/>
      <c r="E21" s="415"/>
      <c r="F21" s="416">
        <v>37</v>
      </c>
      <c r="G21" s="268" t="s">
        <v>1448</v>
      </c>
      <c r="H21" s="428">
        <v>18037</v>
      </c>
      <c r="I21" s="428">
        <v>18282</v>
      </c>
      <c r="J21" s="270">
        <f t="shared" si="1"/>
        <v>1.3583190109219938</v>
      </c>
    </row>
    <row r="22" spans="1:10" ht="18.75" customHeight="1">
      <c r="A22" s="262" t="s">
        <v>1385</v>
      </c>
      <c r="B22" s="237"/>
      <c r="C22" s="429"/>
      <c r="D22" s="430"/>
      <c r="E22" s="415"/>
      <c r="F22" s="416">
        <v>38</v>
      </c>
      <c r="G22" s="268" t="s">
        <v>1450</v>
      </c>
      <c r="H22" s="431"/>
      <c r="I22" s="431"/>
      <c r="J22" s="270"/>
    </row>
    <row r="23" spans="1:10" ht="18.75" customHeight="1">
      <c r="A23" s="262" t="s">
        <v>1451</v>
      </c>
      <c r="B23" s="237"/>
      <c r="C23" s="429"/>
      <c r="D23" s="430"/>
      <c r="E23" s="415"/>
      <c r="F23" s="416">
        <v>39</v>
      </c>
      <c r="G23" s="268" t="s">
        <v>1452</v>
      </c>
      <c r="H23" s="279">
        <v>74</v>
      </c>
      <c r="I23" s="279">
        <v>75</v>
      </c>
      <c r="J23" s="270">
        <f t="shared" si="1"/>
        <v>1.3513513513513513</v>
      </c>
    </row>
    <row r="24" spans="1:10" ht="18.75" customHeight="1">
      <c r="A24" s="262" t="s">
        <v>1413</v>
      </c>
      <c r="B24" s="283" t="s">
        <v>1275</v>
      </c>
      <c r="C24" s="427">
        <f>C8+C12+C13+C14+C16+C17+C18</f>
        <v>60419</v>
      </c>
      <c r="D24" s="279">
        <f>D8+D12+D13+D14+D16+D17+D18</f>
        <v>60989</v>
      </c>
      <c r="E24" s="415">
        <f t="shared" si="0"/>
        <v>0.9434118406461544</v>
      </c>
      <c r="F24" s="416">
        <v>40</v>
      </c>
      <c r="G24" s="287" t="s">
        <v>1276</v>
      </c>
      <c r="H24" s="279">
        <f>H8+H22+H23</f>
        <v>60293</v>
      </c>
      <c r="I24" s="279">
        <f>I8+I22+I23</f>
        <v>60974</v>
      </c>
      <c r="J24" s="270">
        <f t="shared" si="1"/>
        <v>1.129484351417246</v>
      </c>
    </row>
    <row r="25" spans="1:10" ht="18.75" customHeight="1">
      <c r="A25" s="262" t="s">
        <v>1416</v>
      </c>
      <c r="B25" s="264" t="s">
        <v>1495</v>
      </c>
      <c r="C25" s="427">
        <f>C26+C27+C28</f>
        <v>91053</v>
      </c>
      <c r="D25" s="279">
        <f>D26+D27+D28</f>
        <v>91179</v>
      </c>
      <c r="E25" s="415">
        <f t="shared" si="0"/>
        <v>0.1383809429672828</v>
      </c>
      <c r="F25" s="416">
        <v>41</v>
      </c>
      <c r="G25" s="268" t="s">
        <v>1454</v>
      </c>
      <c r="H25" s="279">
        <f>C24-H24</f>
        <v>126</v>
      </c>
      <c r="I25" s="279">
        <f>D24-I24</f>
        <v>15</v>
      </c>
      <c r="J25" s="270">
        <f t="shared" si="1"/>
        <v>-88.09523809523809</v>
      </c>
    </row>
    <row r="26" spans="1:10" ht="18.75" customHeight="1">
      <c r="A26" s="262" t="s">
        <v>1419</v>
      </c>
      <c r="B26" s="264" t="s">
        <v>1455</v>
      </c>
      <c r="C26" s="427">
        <v>103806</v>
      </c>
      <c r="D26" s="279">
        <v>117648</v>
      </c>
      <c r="E26" s="415">
        <f t="shared" si="0"/>
        <v>13.33448933587654</v>
      </c>
      <c r="F26" s="416">
        <v>42</v>
      </c>
      <c r="G26" s="268" t="s">
        <v>1456</v>
      </c>
      <c r="H26" s="279">
        <f>C25+H25</f>
        <v>91179</v>
      </c>
      <c r="I26" s="279">
        <f>D25+I25</f>
        <v>91194</v>
      </c>
      <c r="J26" s="270">
        <f t="shared" si="1"/>
        <v>0.016451156516303096</v>
      </c>
    </row>
    <row r="27" spans="1:10" ht="14.25">
      <c r="A27" s="262" t="s">
        <v>1421</v>
      </c>
      <c r="B27" s="264" t="s">
        <v>1457</v>
      </c>
      <c r="C27" s="427">
        <v>27696</v>
      </c>
      <c r="D27" s="279">
        <v>31582</v>
      </c>
      <c r="E27" s="415">
        <f t="shared" si="0"/>
        <v>14.030906990179087</v>
      </c>
      <c r="F27" s="416">
        <v>43</v>
      </c>
      <c r="G27" s="264" t="s">
        <v>1455</v>
      </c>
      <c r="H27" s="428">
        <v>117648</v>
      </c>
      <c r="I27" s="428">
        <v>131465</v>
      </c>
      <c r="J27" s="270">
        <f t="shared" si="1"/>
        <v>11.744356045151639</v>
      </c>
    </row>
    <row r="28" spans="1:10" ht="14.25">
      <c r="A28" s="262" t="s">
        <v>1458</v>
      </c>
      <c r="B28" s="264" t="s">
        <v>1459</v>
      </c>
      <c r="C28" s="432">
        <v>-40449</v>
      </c>
      <c r="D28" s="279">
        <v>-58051</v>
      </c>
      <c r="E28" s="415">
        <f t="shared" si="0"/>
        <v>43.51652698459789</v>
      </c>
      <c r="F28" s="416">
        <v>44</v>
      </c>
      <c r="G28" s="264" t="s">
        <v>1457</v>
      </c>
      <c r="H28" s="428">
        <v>31582</v>
      </c>
      <c r="I28" s="428">
        <v>35638</v>
      </c>
      <c r="J28" s="270">
        <f t="shared" si="1"/>
        <v>12.842758533341778</v>
      </c>
    </row>
    <row r="29" spans="1:10" ht="14.25">
      <c r="A29" s="262" t="s">
        <v>1460</v>
      </c>
      <c r="B29" s="291"/>
      <c r="C29" s="433"/>
      <c r="D29" s="434"/>
      <c r="E29" s="435"/>
      <c r="F29" s="416">
        <v>45</v>
      </c>
      <c r="G29" s="264" t="s">
        <v>1459</v>
      </c>
      <c r="H29" s="428">
        <v>-58051</v>
      </c>
      <c r="I29" s="428">
        <v>-75909</v>
      </c>
      <c r="J29" s="270">
        <f t="shared" si="1"/>
        <v>30.762605295343747</v>
      </c>
    </row>
    <row r="30" spans="1:10" ht="14.25">
      <c r="A30" s="262" t="s">
        <v>1461</v>
      </c>
      <c r="B30" s="283" t="s">
        <v>1462</v>
      </c>
      <c r="C30" s="436">
        <f>C24+C25</f>
        <v>151472</v>
      </c>
      <c r="D30" s="285">
        <f>D24+D25</f>
        <v>152168</v>
      </c>
      <c r="E30" s="286"/>
      <c r="F30" s="416">
        <v>46</v>
      </c>
      <c r="G30" s="287" t="s">
        <v>1462</v>
      </c>
      <c r="H30" s="285">
        <f>H24+H26</f>
        <v>151472</v>
      </c>
      <c r="I30" s="285">
        <f>I24+I26</f>
        <v>152168</v>
      </c>
      <c r="J30" s="286"/>
    </row>
  </sheetData>
  <sheetProtection/>
  <mergeCells count="12">
    <mergeCell ref="I4:I7"/>
    <mergeCell ref="J4:J7"/>
    <mergeCell ref="A2:J2"/>
    <mergeCell ref="A3:J3"/>
    <mergeCell ref="A4:A7"/>
    <mergeCell ref="B4:B7"/>
    <mergeCell ref="C4:C7"/>
    <mergeCell ref="D4:D7"/>
    <mergeCell ref="E4:E7"/>
    <mergeCell ref="F4:F7"/>
    <mergeCell ref="G4:G7"/>
    <mergeCell ref="H4:H7"/>
  </mergeCells>
  <printOptions/>
  <pageMargins left="0.75" right="0.75" top="1" bottom="1" header="0.5" footer="0.5"/>
  <pageSetup horizontalDpi="600" verticalDpi="600" orientation="landscape" paperSize="9" scale="88"/>
  <headerFooter scaleWithDoc="0" alignWithMargins="0">
    <oddFooter>&amp;C&amp;P</oddFooter>
  </headerFooter>
</worksheet>
</file>

<file path=xl/worksheets/sheet29.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J16" sqref="J16"/>
    </sheetView>
  </sheetViews>
  <sheetFormatPr defaultColWidth="9.00390625" defaultRowHeight="14.25"/>
  <cols>
    <col min="1" max="1" width="3.875" style="173" customWidth="1"/>
    <col min="2" max="2" width="20.25390625" style="173" customWidth="1"/>
    <col min="3" max="3" width="12.375" style="173" customWidth="1"/>
    <col min="4" max="4" width="10.25390625" style="173" customWidth="1"/>
    <col min="5" max="5" width="10.50390625" style="340" bestFit="1" customWidth="1"/>
    <col min="6" max="6" width="5.125" style="173" customWidth="1"/>
    <col min="7" max="7" width="25.625" style="173" customWidth="1"/>
    <col min="8" max="9" width="10.00390625" style="173" customWidth="1"/>
    <col min="10" max="10" width="10.875" style="340" customWidth="1"/>
    <col min="11" max="16384" width="9.00390625" style="173" customWidth="1"/>
  </cols>
  <sheetData>
    <row r="1" s="164" customFormat="1" ht="14.25">
      <c r="A1" s="145" t="s">
        <v>1545</v>
      </c>
    </row>
    <row r="2" spans="1:10" ht="36.75" customHeight="1">
      <c r="A2" s="598" t="s">
        <v>1544</v>
      </c>
      <c r="B2" s="598"/>
      <c r="C2" s="598"/>
      <c r="D2" s="598"/>
      <c r="E2" s="598"/>
      <c r="F2" s="598"/>
      <c r="G2" s="598"/>
      <c r="H2" s="598"/>
      <c r="I2" s="598"/>
      <c r="J2" s="598"/>
    </row>
    <row r="3" spans="1:10" ht="19.5" customHeight="1">
      <c r="A3" s="599"/>
      <c r="B3" s="599"/>
      <c r="C3" s="600"/>
      <c r="D3" s="600"/>
      <c r="E3" s="600"/>
      <c r="F3" s="600"/>
      <c r="G3" s="600"/>
      <c r="H3" s="293"/>
      <c r="I3" s="601" t="s">
        <v>1465</v>
      </c>
      <c r="J3" s="602"/>
    </row>
    <row r="4" spans="1:10" ht="47.25" customHeight="1">
      <c r="A4" s="294" t="s">
        <v>1427</v>
      </c>
      <c r="B4" s="295" t="s">
        <v>1317</v>
      </c>
      <c r="C4" s="220" t="s">
        <v>1390</v>
      </c>
      <c r="D4" s="437" t="s">
        <v>150</v>
      </c>
      <c r="E4" s="220" t="s">
        <v>1523</v>
      </c>
      <c r="F4" s="220" t="s">
        <v>1316</v>
      </c>
      <c r="G4" s="220" t="s">
        <v>129</v>
      </c>
      <c r="H4" s="220" t="s">
        <v>1390</v>
      </c>
      <c r="I4" s="437" t="s">
        <v>150</v>
      </c>
      <c r="J4" s="220" t="s">
        <v>1523</v>
      </c>
    </row>
    <row r="5" spans="1:10" ht="24.75" customHeight="1">
      <c r="A5" s="295" t="s">
        <v>1347</v>
      </c>
      <c r="B5" s="299" t="s">
        <v>1466</v>
      </c>
      <c r="C5" s="438">
        <v>19647</v>
      </c>
      <c r="D5" s="438">
        <v>20237</v>
      </c>
      <c r="E5" s="439">
        <f>(D5-C5)/C5*100</f>
        <v>3.003003003003003</v>
      </c>
      <c r="F5" s="295">
        <v>16</v>
      </c>
      <c r="G5" s="303" t="s">
        <v>1467</v>
      </c>
      <c r="H5" s="440">
        <v>14827</v>
      </c>
      <c r="I5" s="323">
        <v>14997</v>
      </c>
      <c r="J5" s="439">
        <f>(I5-H5)/H5*100</f>
        <v>1.1465569569029472</v>
      </c>
    </row>
    <row r="6" spans="1:10" ht="24.75" customHeight="1">
      <c r="A6" s="295" t="s">
        <v>1350</v>
      </c>
      <c r="B6" s="306" t="s">
        <v>1468</v>
      </c>
      <c r="C6" s="307"/>
      <c r="D6" s="307"/>
      <c r="E6" s="439"/>
      <c r="F6" s="295">
        <v>17</v>
      </c>
      <c r="G6" s="308" t="s">
        <v>1469</v>
      </c>
      <c r="H6" s="438">
        <v>5286</v>
      </c>
      <c r="I6" s="438">
        <v>5392</v>
      </c>
      <c r="J6" s="439">
        <f aca="true" t="shared" si="0" ref="J6:J16">(I6-H6)/H6*100</f>
        <v>2.00529701097238</v>
      </c>
    </row>
    <row r="7" spans="1:10" ht="24.75" customHeight="1">
      <c r="A7" s="295" t="s">
        <v>1353</v>
      </c>
      <c r="B7" s="309" t="s">
        <v>1403</v>
      </c>
      <c r="C7" s="441">
        <v>540</v>
      </c>
      <c r="D7" s="441">
        <v>580</v>
      </c>
      <c r="E7" s="439">
        <f>(D7-C7)/C7*100</f>
        <v>7.4074074074074066</v>
      </c>
      <c r="F7" s="295">
        <v>18</v>
      </c>
      <c r="G7" s="311" t="s">
        <v>1470</v>
      </c>
      <c r="H7" s="441">
        <v>30</v>
      </c>
      <c r="I7" s="441">
        <v>30</v>
      </c>
      <c r="J7" s="439">
        <f t="shared" si="0"/>
        <v>0</v>
      </c>
    </row>
    <row r="8" spans="1:10" ht="24.75" customHeight="1">
      <c r="A8" s="295" t="s">
        <v>1356</v>
      </c>
      <c r="B8" s="313" t="s">
        <v>1405</v>
      </c>
      <c r="C8" s="323">
        <v>0</v>
      </c>
      <c r="D8" s="323">
        <v>0</v>
      </c>
      <c r="E8" s="439"/>
      <c r="F8" s="295">
        <v>19</v>
      </c>
      <c r="G8" s="313" t="s">
        <v>1471</v>
      </c>
      <c r="H8" s="323">
        <v>365</v>
      </c>
      <c r="I8" s="323">
        <v>368</v>
      </c>
      <c r="J8" s="439">
        <f t="shared" si="0"/>
        <v>0.821917808219178</v>
      </c>
    </row>
    <row r="9" spans="1:10" ht="24.75" customHeight="1">
      <c r="A9" s="295" t="s">
        <v>1359</v>
      </c>
      <c r="B9" s="313" t="s">
        <v>1439</v>
      </c>
      <c r="C9" s="323">
        <v>0</v>
      </c>
      <c r="D9" s="323">
        <v>0</v>
      </c>
      <c r="E9" s="439"/>
      <c r="F9" s="295">
        <v>20</v>
      </c>
      <c r="G9" s="313" t="s">
        <v>1358</v>
      </c>
      <c r="H9" s="323">
        <v>130</v>
      </c>
      <c r="I9" s="323">
        <v>150</v>
      </c>
      <c r="J9" s="439">
        <f t="shared" si="0"/>
        <v>15.384615384615385</v>
      </c>
    </row>
    <row r="10" spans="1:10" ht="24.75" customHeight="1">
      <c r="A10" s="295" t="s">
        <v>1362</v>
      </c>
      <c r="B10" s="313" t="s">
        <v>1472</v>
      </c>
      <c r="C10" s="323">
        <v>0</v>
      </c>
      <c r="D10" s="323">
        <v>0</v>
      </c>
      <c r="E10" s="439"/>
      <c r="F10" s="295">
        <v>21</v>
      </c>
      <c r="G10" s="313" t="s">
        <v>1361</v>
      </c>
      <c r="H10" s="323">
        <v>0</v>
      </c>
      <c r="I10" s="323">
        <v>0</v>
      </c>
      <c r="J10" s="439"/>
    </row>
    <row r="11" spans="1:10" s="185" customFormat="1" ht="24.75" customHeight="1">
      <c r="A11" s="295" t="s">
        <v>1365</v>
      </c>
      <c r="B11" s="313" t="s">
        <v>1473</v>
      </c>
      <c r="C11" s="323">
        <f>C5+C7+C9</f>
        <v>20187</v>
      </c>
      <c r="D11" s="323">
        <f>D5+D7+D9</f>
        <v>20817</v>
      </c>
      <c r="E11" s="439">
        <f>(D11-C11)/C11*100</f>
        <v>3.120820329915292</v>
      </c>
      <c r="F11" s="295">
        <v>22</v>
      </c>
      <c r="G11" s="321" t="s">
        <v>1474</v>
      </c>
      <c r="H11" s="440">
        <f>H5+H7+H8+H9</f>
        <v>15352</v>
      </c>
      <c r="I11" s="323">
        <v>15545</v>
      </c>
      <c r="J11" s="439">
        <f t="shared" si="0"/>
        <v>1.2571651902032308</v>
      </c>
    </row>
    <row r="12" spans="1:10" ht="24.75" customHeight="1">
      <c r="A12" s="295" t="s">
        <v>1367</v>
      </c>
      <c r="B12" s="313" t="s">
        <v>1376</v>
      </c>
      <c r="C12" s="323"/>
      <c r="D12" s="323">
        <v>0</v>
      </c>
      <c r="E12" s="439"/>
      <c r="F12" s="295">
        <v>23</v>
      </c>
      <c r="G12" s="321" t="s">
        <v>1374</v>
      </c>
      <c r="H12" s="323"/>
      <c r="I12" s="323">
        <v>0</v>
      </c>
      <c r="J12" s="439"/>
    </row>
    <row r="13" spans="1:10" ht="24.75" customHeight="1">
      <c r="A13" s="295">
        <v>9</v>
      </c>
      <c r="B13" s="313" t="s">
        <v>1379</v>
      </c>
      <c r="C13" s="323"/>
      <c r="D13" s="323">
        <v>0</v>
      </c>
      <c r="E13" s="439"/>
      <c r="F13" s="295">
        <v>24</v>
      </c>
      <c r="G13" s="321" t="s">
        <v>1377</v>
      </c>
      <c r="H13" s="323">
        <v>1272</v>
      </c>
      <c r="I13" s="323">
        <v>2024</v>
      </c>
      <c r="J13" s="439">
        <f t="shared" si="0"/>
        <v>59.11949685534591</v>
      </c>
    </row>
    <row r="14" spans="1:10" s="185" customFormat="1" ht="24.75" customHeight="1">
      <c r="A14" s="295">
        <v>10</v>
      </c>
      <c r="B14" s="313" t="s">
        <v>1475</v>
      </c>
      <c r="C14" s="323">
        <f>C11+C12+C13</f>
        <v>20187</v>
      </c>
      <c r="D14" s="323">
        <f>D11+D13</f>
        <v>20817</v>
      </c>
      <c r="E14" s="439">
        <f>(D14-C14)/C14*100</f>
        <v>3.120820329915292</v>
      </c>
      <c r="F14" s="295">
        <v>25</v>
      </c>
      <c r="G14" s="321" t="s">
        <v>1476</v>
      </c>
      <c r="H14" s="440">
        <f>H13+H11+H12</f>
        <v>16624</v>
      </c>
      <c r="I14" s="440">
        <f>I13+I11</f>
        <v>17569</v>
      </c>
      <c r="J14" s="439">
        <f t="shared" si="0"/>
        <v>5.684552454282964</v>
      </c>
    </row>
    <row r="15" spans="1:10" ht="24.75" customHeight="1">
      <c r="A15" s="295">
        <v>11</v>
      </c>
      <c r="B15" s="322" t="s">
        <v>1468</v>
      </c>
      <c r="C15" s="323"/>
      <c r="D15" s="323"/>
      <c r="E15" s="439"/>
      <c r="F15" s="295">
        <v>26</v>
      </c>
      <c r="G15" s="321" t="s">
        <v>1477</v>
      </c>
      <c r="H15" s="442">
        <v>3563</v>
      </c>
      <c r="I15" s="442">
        <v>3248</v>
      </c>
      <c r="J15" s="439">
        <f t="shared" si="0"/>
        <v>-8.840864440078585</v>
      </c>
    </row>
    <row r="16" spans="1:10" s="185" customFormat="1" ht="24.75" customHeight="1">
      <c r="A16" s="295">
        <v>12</v>
      </c>
      <c r="B16" s="443" t="s">
        <v>1478</v>
      </c>
      <c r="C16" s="440">
        <v>47115</v>
      </c>
      <c r="D16" s="323">
        <v>50678</v>
      </c>
      <c r="E16" s="439">
        <f>(D16-C16)/C16*100</f>
        <v>7.562347447734267</v>
      </c>
      <c r="F16" s="298">
        <v>27</v>
      </c>
      <c r="G16" s="444" t="s">
        <v>1479</v>
      </c>
      <c r="H16" s="445">
        <v>50678</v>
      </c>
      <c r="I16" s="445">
        <v>53926</v>
      </c>
      <c r="J16" s="439">
        <f t="shared" si="0"/>
        <v>6.4090927029480245</v>
      </c>
    </row>
    <row r="17" spans="1:10" ht="24.75" customHeight="1">
      <c r="A17" s="295">
        <v>13</v>
      </c>
      <c r="B17" s="306" t="s">
        <v>1480</v>
      </c>
      <c r="C17" s="440">
        <f>C14+C16</f>
        <v>67302</v>
      </c>
      <c r="D17" s="440">
        <f>D14+D16</f>
        <v>71495</v>
      </c>
      <c r="E17" s="439"/>
      <c r="F17" s="295">
        <v>28</v>
      </c>
      <c r="G17" s="306" t="s">
        <v>1480</v>
      </c>
      <c r="H17" s="442">
        <f>H16+H14</f>
        <v>67302</v>
      </c>
      <c r="I17" s="442">
        <f>I16+I14</f>
        <v>71495</v>
      </c>
      <c r="J17" s="439"/>
    </row>
    <row r="18" spans="1:10" s="337" customFormat="1" ht="22.5" customHeight="1">
      <c r="A18" s="331"/>
      <c r="B18" s="332"/>
      <c r="C18" s="333"/>
      <c r="D18" s="333"/>
      <c r="E18" s="334"/>
      <c r="F18" s="331"/>
      <c r="G18" s="335"/>
      <c r="H18" s="336"/>
      <c r="I18" s="336"/>
      <c r="J18" s="334"/>
    </row>
    <row r="19" spans="1:10" s="337" customFormat="1" ht="22.5" customHeight="1">
      <c r="A19" s="331"/>
      <c r="B19" s="338"/>
      <c r="C19" s="339"/>
      <c r="D19" s="339"/>
      <c r="E19" s="334"/>
      <c r="F19" s="331"/>
      <c r="G19" s="338"/>
      <c r="H19" s="339"/>
      <c r="I19" s="339"/>
      <c r="J19" s="334"/>
    </row>
  </sheetData>
  <sheetProtection/>
  <mergeCells count="4">
    <mergeCell ref="A2:J2"/>
    <mergeCell ref="A3:B3"/>
    <mergeCell ref="C3:G3"/>
    <mergeCell ref="I3:J3"/>
  </mergeCells>
  <printOptions horizontalCentered="1"/>
  <pageMargins left="0.75" right="0.75" top="0.98" bottom="0.98" header="0.51" footer="0.51"/>
  <pageSetup horizontalDpi="600" verticalDpi="600" orientation="landscape" paperSize="9"/>
  <headerFooter scaleWithDoc="0" alignWithMargins="0">
    <oddFooter>&amp;C&amp;10&amp;P</oddFooter>
  </headerFooter>
</worksheet>
</file>

<file path=xl/worksheets/sheet3.xml><?xml version="1.0" encoding="utf-8"?>
<worksheet xmlns="http://schemas.openxmlformats.org/spreadsheetml/2006/main" xmlns:r="http://schemas.openxmlformats.org/officeDocument/2006/relationships">
  <dimension ref="A1:G24"/>
  <sheetViews>
    <sheetView showZeros="0" zoomScalePageLayoutView="0" workbookViewId="0" topLeftCell="A1">
      <pane xSplit="1" ySplit="6" topLeftCell="B10" activePane="bottomRight" state="frozen"/>
      <selection pane="topLeft" activeCell="A1" sqref="A1"/>
      <selection pane="topRight" activeCell="A1" sqref="A1"/>
      <selection pane="bottomLeft" activeCell="A1" sqref="A1"/>
      <selection pane="bottomRight" activeCell="C17" sqref="C17"/>
    </sheetView>
  </sheetViews>
  <sheetFormatPr defaultColWidth="8.75390625" defaultRowHeight="14.25"/>
  <cols>
    <col min="1" max="1" width="40.625" style="105" customWidth="1"/>
    <col min="2" max="2" width="10.00390625" style="105" customWidth="1"/>
    <col min="3" max="3" width="20.625" style="105" customWidth="1"/>
    <col min="4" max="4" width="10.25390625" style="105" customWidth="1"/>
    <col min="5" max="16384" width="8.75390625" style="105" customWidth="1"/>
  </cols>
  <sheetData>
    <row r="1" spans="1:7" s="9" customFormat="1" ht="14.25">
      <c r="A1" s="11" t="s">
        <v>86</v>
      </c>
      <c r="B1" s="12"/>
      <c r="C1" s="12"/>
      <c r="D1" s="13"/>
      <c r="E1" s="12"/>
      <c r="F1" s="12"/>
      <c r="G1" s="13"/>
    </row>
    <row r="2" spans="1:4" ht="27.75" customHeight="1">
      <c r="A2" s="521" t="s">
        <v>87</v>
      </c>
      <c r="B2" s="537"/>
      <c r="C2" s="537"/>
      <c r="D2" s="537"/>
    </row>
    <row r="3" spans="1:4" ht="17.25" customHeight="1">
      <c r="A3" s="106"/>
      <c r="B3" s="107"/>
      <c r="C3" s="107"/>
      <c r="D3" s="107"/>
    </row>
    <row r="4" s="102" customFormat="1" ht="17.25" customHeight="1">
      <c r="D4" s="108" t="s">
        <v>3</v>
      </c>
    </row>
    <row r="5" spans="1:4" s="102" customFormat="1" ht="25.5" customHeight="1">
      <c r="A5" s="538" t="s">
        <v>88</v>
      </c>
      <c r="B5" s="539"/>
      <c r="C5" s="538" t="s">
        <v>89</v>
      </c>
      <c r="D5" s="539"/>
    </row>
    <row r="6" spans="1:4" s="102" customFormat="1" ht="45" customHeight="1">
      <c r="A6" s="109" t="s">
        <v>90</v>
      </c>
      <c r="B6" s="109" t="s">
        <v>91</v>
      </c>
      <c r="C6" s="109" t="s">
        <v>90</v>
      </c>
      <c r="D6" s="109" t="s">
        <v>91</v>
      </c>
    </row>
    <row r="7" spans="1:4" s="103" customFormat="1" ht="27.75" customHeight="1">
      <c r="A7" s="59" t="s">
        <v>92</v>
      </c>
      <c r="B7" s="67">
        <f>'表1'!C34</f>
        <v>1029415</v>
      </c>
      <c r="C7" s="59" t="s">
        <v>93</v>
      </c>
      <c r="D7" s="66">
        <f>B24-D21-D8-D22</f>
        <v>4203146</v>
      </c>
    </row>
    <row r="8" spans="1:4" s="103" customFormat="1" ht="27.75" customHeight="1">
      <c r="A8" s="59" t="s">
        <v>94</v>
      </c>
      <c r="B8" s="66">
        <f>SUM(B9:B19)</f>
        <v>3243648</v>
      </c>
      <c r="C8" s="65" t="s">
        <v>95</v>
      </c>
      <c r="D8" s="67">
        <f>D9+D10</f>
        <v>69917</v>
      </c>
    </row>
    <row r="9" spans="1:4" s="103" customFormat="1" ht="27.75" customHeight="1">
      <c r="A9" s="65" t="s">
        <v>96</v>
      </c>
      <c r="B9" s="66">
        <v>68874</v>
      </c>
      <c r="C9" s="65" t="s">
        <v>97</v>
      </c>
      <c r="D9" s="67">
        <v>2827</v>
      </c>
    </row>
    <row r="10" spans="1:4" s="103" customFormat="1" ht="27.75" customHeight="1">
      <c r="A10" s="65" t="s">
        <v>98</v>
      </c>
      <c r="B10" s="67">
        <v>9518</v>
      </c>
      <c r="C10" s="65" t="s">
        <v>99</v>
      </c>
      <c r="D10" s="67">
        <v>67090</v>
      </c>
    </row>
    <row r="11" spans="1:4" s="103" customFormat="1" ht="27.75" customHeight="1">
      <c r="A11" s="65" t="s">
        <v>100</v>
      </c>
      <c r="B11" s="67">
        <v>6025</v>
      </c>
      <c r="C11" s="65"/>
      <c r="D11" s="67"/>
    </row>
    <row r="12" spans="1:4" s="103" customFormat="1" ht="27.75" customHeight="1">
      <c r="A12" s="65" t="s">
        <v>101</v>
      </c>
      <c r="B12" s="67">
        <f>672711+97587</f>
        <v>770298</v>
      </c>
      <c r="C12" s="65"/>
      <c r="D12" s="67"/>
    </row>
    <row r="13" spans="1:4" s="103" customFormat="1" ht="27.75" customHeight="1">
      <c r="A13" s="68" t="s">
        <v>102</v>
      </c>
      <c r="B13" s="67">
        <f>236289+8103</f>
        <v>244392</v>
      </c>
      <c r="C13" s="119"/>
      <c r="D13" s="67"/>
    </row>
    <row r="14" spans="1:4" s="103" customFormat="1" ht="27.75" customHeight="1">
      <c r="A14" s="65" t="s">
        <v>103</v>
      </c>
      <c r="B14" s="67">
        <v>106080</v>
      </c>
      <c r="C14" s="119"/>
      <c r="D14" s="67"/>
    </row>
    <row r="15" spans="1:4" s="103" customFormat="1" ht="27.75" customHeight="1">
      <c r="A15" s="65" t="s">
        <v>104</v>
      </c>
      <c r="B15" s="67">
        <v>120322</v>
      </c>
      <c r="C15" s="65"/>
      <c r="D15" s="67"/>
    </row>
    <row r="16" spans="1:4" s="103" customFormat="1" ht="27.75" customHeight="1">
      <c r="A16" s="65" t="s">
        <v>105</v>
      </c>
      <c r="B16" s="67">
        <v>127271</v>
      </c>
      <c r="C16" s="65"/>
      <c r="D16" s="67"/>
    </row>
    <row r="17" spans="1:4" s="103" customFormat="1" ht="27.75" customHeight="1">
      <c r="A17" s="65" t="s">
        <v>106</v>
      </c>
      <c r="B17" s="67">
        <v>38914</v>
      </c>
      <c r="C17" s="65"/>
      <c r="D17" s="67"/>
    </row>
    <row r="18" spans="1:4" s="103" customFormat="1" ht="27.75" customHeight="1">
      <c r="A18" s="65" t="s">
        <v>107</v>
      </c>
      <c r="B18" s="67">
        <v>1438453</v>
      </c>
      <c r="C18" s="119"/>
      <c r="D18" s="119"/>
    </row>
    <row r="19" spans="1:4" s="103" customFormat="1" ht="27.75" customHeight="1">
      <c r="A19" s="65" t="s">
        <v>108</v>
      </c>
      <c r="B19" s="66">
        <v>313501</v>
      </c>
      <c r="C19" s="119"/>
      <c r="D19" s="119"/>
    </row>
    <row r="20" spans="1:4" s="103" customFormat="1" ht="27.75" customHeight="1">
      <c r="A20" s="65"/>
      <c r="B20" s="66"/>
      <c r="C20" s="59"/>
      <c r="D20" s="67"/>
    </row>
    <row r="21" spans="1:4" s="103" customFormat="1" ht="27.75" customHeight="1">
      <c r="A21" s="65" t="s">
        <v>109</v>
      </c>
      <c r="B21" s="67"/>
      <c r="C21" s="65" t="s">
        <v>110</v>
      </c>
      <c r="D21" s="67"/>
    </row>
    <row r="22" spans="1:4" s="103" customFormat="1" ht="27.75" customHeight="1">
      <c r="A22" s="65"/>
      <c r="B22" s="67"/>
      <c r="C22" s="65" t="s">
        <v>111</v>
      </c>
      <c r="D22" s="67"/>
    </row>
    <row r="23" spans="1:4" s="103" customFormat="1" ht="27.75" customHeight="1">
      <c r="A23" s="65"/>
      <c r="B23" s="67"/>
      <c r="C23" s="65"/>
      <c r="D23" s="67"/>
    </row>
    <row r="24" spans="1:4" s="104" customFormat="1" ht="27.75" customHeight="1">
      <c r="A24" s="65" t="s">
        <v>112</v>
      </c>
      <c r="B24" s="66">
        <f>B7+B8+B21</f>
        <v>4273063</v>
      </c>
      <c r="C24" s="119" t="s">
        <v>113</v>
      </c>
      <c r="D24" s="66">
        <f>D7+D8+D21+D22</f>
        <v>4273063</v>
      </c>
    </row>
    <row r="25" ht="24.75" customHeight="1"/>
  </sheetData>
  <sheetProtection/>
  <mergeCells count="3">
    <mergeCell ref="A2:D2"/>
    <mergeCell ref="A5:B5"/>
    <mergeCell ref="C5:D5"/>
  </mergeCells>
  <printOptions horizontalCentered="1"/>
  <pageMargins left="0.59" right="0.61" top="0.98" bottom="0.97" header="0.51" footer="0.61"/>
  <pageSetup horizontalDpi="600" verticalDpi="600" orientation="portrait" paperSize="9"/>
  <headerFooter alignWithMargins="0">
    <oddFooter>&amp;C3</oddFooter>
  </headerFooter>
  <legacyDrawing r:id="rId2"/>
</worksheet>
</file>

<file path=xl/worksheets/sheet30.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A1" sqref="A1:IV1"/>
    </sheetView>
  </sheetViews>
  <sheetFormatPr defaultColWidth="9.00390625" defaultRowHeight="14.25"/>
  <cols>
    <col min="1" max="1" width="4.00390625" style="173" customWidth="1"/>
    <col min="2" max="2" width="21.75390625" style="173" customWidth="1"/>
    <col min="3" max="3" width="11.125" style="173" customWidth="1"/>
    <col min="4" max="4" width="10.00390625" style="173" customWidth="1"/>
    <col min="5" max="5" width="8.875" style="173" customWidth="1"/>
    <col min="6" max="6" width="5.75390625" style="173" customWidth="1"/>
    <col min="7" max="7" width="29.625" style="173" customWidth="1"/>
    <col min="8" max="8" width="10.375" style="173" customWidth="1"/>
    <col min="9" max="9" width="10.00390625" style="173" customWidth="1"/>
    <col min="10" max="10" width="9.75390625" style="194" customWidth="1"/>
    <col min="11" max="16384" width="9.00390625" style="173" customWidth="1"/>
  </cols>
  <sheetData>
    <row r="1" s="164" customFormat="1" ht="14.25">
      <c r="A1" s="145" t="s">
        <v>1553</v>
      </c>
    </row>
    <row r="2" spans="1:10" ht="22.5">
      <c r="A2" s="567" t="s">
        <v>1546</v>
      </c>
      <c r="B2" s="567"/>
      <c r="C2" s="567"/>
      <c r="D2" s="567"/>
      <c r="E2" s="567"/>
      <c r="F2" s="567"/>
      <c r="G2" s="567"/>
      <c r="H2" s="567"/>
      <c r="I2" s="567"/>
      <c r="J2" s="603"/>
    </row>
    <row r="3" spans="1:10" ht="14.25">
      <c r="A3" s="341"/>
      <c r="B3" s="342"/>
      <c r="C3" s="342"/>
      <c r="D3" s="604"/>
      <c r="E3" s="604"/>
      <c r="F3" s="604"/>
      <c r="G3" s="604"/>
      <c r="H3" s="341"/>
      <c r="I3" s="605" t="s">
        <v>1272</v>
      </c>
      <c r="J3" s="606"/>
    </row>
    <row r="4" spans="1:10" ht="28.5">
      <c r="A4" s="175" t="s">
        <v>1316</v>
      </c>
      <c r="B4" s="175" t="s">
        <v>1317</v>
      </c>
      <c r="C4" s="220" t="s">
        <v>1390</v>
      </c>
      <c r="D4" s="437" t="s">
        <v>150</v>
      </c>
      <c r="E4" s="220" t="s">
        <v>1523</v>
      </c>
      <c r="F4" s="220" t="s">
        <v>1316</v>
      </c>
      <c r="G4" s="220" t="s">
        <v>129</v>
      </c>
      <c r="H4" s="220" t="s">
        <v>1390</v>
      </c>
      <c r="I4" s="437" t="s">
        <v>150</v>
      </c>
      <c r="J4" s="220" t="s">
        <v>1523</v>
      </c>
    </row>
    <row r="5" spans="1:10" ht="43.5" customHeight="1">
      <c r="A5" s="344" t="s">
        <v>1347</v>
      </c>
      <c r="B5" s="345" t="s">
        <v>1484</v>
      </c>
      <c r="C5" s="346">
        <f>C6+C7+C8</f>
        <v>15985</v>
      </c>
      <c r="D5" s="346">
        <f>D6+D7+D8</f>
        <v>15500</v>
      </c>
      <c r="E5" s="347">
        <f>(D5-C5)/C5*100</f>
        <v>-3.0340944635595872</v>
      </c>
      <c r="F5" s="175">
        <v>15</v>
      </c>
      <c r="G5" s="348" t="s">
        <v>1547</v>
      </c>
      <c r="H5" s="446">
        <v>32362</v>
      </c>
      <c r="I5" s="239">
        <v>33325</v>
      </c>
      <c r="J5" s="347">
        <f>(I5-H5)/H5*100</f>
        <v>2.975712255114023</v>
      </c>
    </row>
    <row r="6" spans="1:10" ht="48" customHeight="1">
      <c r="A6" s="344" t="s">
        <v>1350</v>
      </c>
      <c r="B6" s="345" t="s">
        <v>1486</v>
      </c>
      <c r="C6" s="346">
        <v>10126</v>
      </c>
      <c r="D6" s="346">
        <v>10000</v>
      </c>
      <c r="E6" s="347">
        <f aca="true" t="shared" si="0" ref="E6:E16">(D6-C6)/C6*100</f>
        <v>-1.2443215484890382</v>
      </c>
      <c r="F6" s="175">
        <v>16</v>
      </c>
      <c r="G6" s="348" t="s">
        <v>1548</v>
      </c>
      <c r="H6" s="447"/>
      <c r="I6" s="239">
        <v>29961</v>
      </c>
      <c r="J6" s="347"/>
    </row>
    <row r="7" spans="1:10" ht="49.5" customHeight="1">
      <c r="A7" s="344" t="s">
        <v>1353</v>
      </c>
      <c r="B7" s="351" t="s">
        <v>1488</v>
      </c>
      <c r="C7" s="346">
        <v>4000</v>
      </c>
      <c r="D7" s="346">
        <v>4000</v>
      </c>
      <c r="E7" s="347">
        <f t="shared" si="0"/>
        <v>0</v>
      </c>
      <c r="F7" s="175">
        <v>17</v>
      </c>
      <c r="G7" s="345" t="s">
        <v>1549</v>
      </c>
      <c r="H7" s="448"/>
      <c r="I7" s="239"/>
      <c r="J7" s="347"/>
    </row>
    <row r="8" spans="1:10" ht="51.75" customHeight="1">
      <c r="A8" s="344" t="s">
        <v>1356</v>
      </c>
      <c r="B8" s="351" t="s">
        <v>1490</v>
      </c>
      <c r="C8" s="346">
        <v>1859</v>
      </c>
      <c r="D8" s="346">
        <v>1500</v>
      </c>
      <c r="E8" s="347">
        <f t="shared" si="0"/>
        <v>-19.311457772996235</v>
      </c>
      <c r="F8" s="175">
        <v>18</v>
      </c>
      <c r="G8" s="345" t="s">
        <v>1550</v>
      </c>
      <c r="H8" s="448"/>
      <c r="I8" s="239"/>
      <c r="J8" s="347"/>
    </row>
    <row r="9" spans="1:10" ht="21" customHeight="1">
      <c r="A9" s="344" t="s">
        <v>1359</v>
      </c>
      <c r="B9" s="345" t="s">
        <v>1403</v>
      </c>
      <c r="C9" s="346">
        <v>1127</v>
      </c>
      <c r="D9" s="346">
        <v>800</v>
      </c>
      <c r="E9" s="347">
        <f t="shared" si="0"/>
        <v>-29.0150842945874</v>
      </c>
      <c r="F9" s="344">
        <v>19</v>
      </c>
      <c r="G9" s="345" t="s">
        <v>1551</v>
      </c>
      <c r="H9" s="449"/>
      <c r="I9" s="239"/>
      <c r="J9" s="347"/>
    </row>
    <row r="10" spans="1:10" ht="21" customHeight="1">
      <c r="A10" s="344" t="s">
        <v>1362</v>
      </c>
      <c r="B10" s="345" t="s">
        <v>1405</v>
      </c>
      <c r="C10" s="353"/>
      <c r="D10" s="353"/>
      <c r="E10" s="347"/>
      <c r="F10" s="344">
        <v>20</v>
      </c>
      <c r="G10" s="345" t="s">
        <v>1552</v>
      </c>
      <c r="H10" s="449"/>
      <c r="I10" s="239"/>
      <c r="J10" s="347"/>
    </row>
    <row r="11" spans="1:10" ht="21" customHeight="1">
      <c r="A11" s="344" t="s">
        <v>1365</v>
      </c>
      <c r="B11" s="345" t="s">
        <v>1439</v>
      </c>
      <c r="C11" s="346"/>
      <c r="D11" s="346"/>
      <c r="E11" s="347"/>
      <c r="F11" s="344">
        <v>21</v>
      </c>
      <c r="G11" s="345"/>
      <c r="H11" s="449"/>
      <c r="I11" s="239"/>
      <c r="J11" s="347"/>
    </row>
    <row r="12" spans="1:10" s="185" customFormat="1" ht="21" customHeight="1">
      <c r="A12" s="450" t="s">
        <v>1367</v>
      </c>
      <c r="B12" s="175" t="s">
        <v>1373</v>
      </c>
      <c r="C12" s="346">
        <f>C9+C5</f>
        <v>17112</v>
      </c>
      <c r="D12" s="346">
        <f>D9+D5</f>
        <v>16300</v>
      </c>
      <c r="E12" s="347">
        <f t="shared" si="0"/>
        <v>-4.74520804114072</v>
      </c>
      <c r="F12" s="344">
        <v>22</v>
      </c>
      <c r="G12" s="175" t="s">
        <v>1371</v>
      </c>
      <c r="H12" s="449">
        <f>H5+H6+H7+H8</f>
        <v>32362</v>
      </c>
      <c r="I12" s="239">
        <v>63286</v>
      </c>
      <c r="J12" s="347">
        <f>(I12-H12)/H12*100</f>
        <v>95.55651690254001</v>
      </c>
    </row>
    <row r="13" spans="1:10" ht="21" customHeight="1">
      <c r="A13" s="344" t="s">
        <v>1369</v>
      </c>
      <c r="B13" s="345" t="s">
        <v>1443</v>
      </c>
      <c r="C13" s="346"/>
      <c r="D13" s="346"/>
      <c r="E13" s="347"/>
      <c r="F13" s="344">
        <v>23</v>
      </c>
      <c r="G13" s="345" t="s">
        <v>1374</v>
      </c>
      <c r="H13" s="449"/>
      <c r="I13" s="239"/>
      <c r="J13" s="347"/>
    </row>
    <row r="14" spans="1:10" ht="21" customHeight="1">
      <c r="A14" s="344" t="s">
        <v>1372</v>
      </c>
      <c r="B14" s="345" t="s">
        <v>1445</v>
      </c>
      <c r="C14" s="346"/>
      <c r="D14" s="346"/>
      <c r="E14" s="347"/>
      <c r="F14" s="344">
        <v>24</v>
      </c>
      <c r="G14" s="345" t="s">
        <v>1377</v>
      </c>
      <c r="H14" s="449"/>
      <c r="I14" s="239"/>
      <c r="J14" s="347"/>
    </row>
    <row r="15" spans="1:10" s="185" customFormat="1" ht="21" customHeight="1">
      <c r="A15" s="450" t="s">
        <v>1375</v>
      </c>
      <c r="B15" s="175" t="s">
        <v>1275</v>
      </c>
      <c r="C15" s="346">
        <f>C12</f>
        <v>17112</v>
      </c>
      <c r="D15" s="346">
        <f>D12</f>
        <v>16300</v>
      </c>
      <c r="E15" s="347">
        <f t="shared" si="0"/>
        <v>-4.74520804114072</v>
      </c>
      <c r="F15" s="344">
        <v>25</v>
      </c>
      <c r="G15" s="175" t="s">
        <v>1276</v>
      </c>
      <c r="H15" s="449">
        <f>H12</f>
        <v>32362</v>
      </c>
      <c r="I15" s="239">
        <v>63286</v>
      </c>
      <c r="J15" s="347">
        <f>(I15-H15)/H15*100</f>
        <v>95.55651690254001</v>
      </c>
    </row>
    <row r="16" spans="1:10" ht="21" customHeight="1">
      <c r="A16" s="344" t="s">
        <v>1378</v>
      </c>
      <c r="B16" s="345" t="s">
        <v>1495</v>
      </c>
      <c r="C16" s="346">
        <v>91450</v>
      </c>
      <c r="D16" s="346">
        <v>76200</v>
      </c>
      <c r="E16" s="347">
        <f t="shared" si="0"/>
        <v>-16.675779114270092</v>
      </c>
      <c r="F16" s="344">
        <v>26</v>
      </c>
      <c r="G16" s="345" t="s">
        <v>1381</v>
      </c>
      <c r="H16" s="449">
        <f>C15-H15</f>
        <v>-15250</v>
      </c>
      <c r="I16" s="449">
        <f>D15-I15</f>
        <v>-46986</v>
      </c>
      <c r="J16" s="347">
        <f>(I16-H16)/H16*100</f>
        <v>208.10491803278688</v>
      </c>
    </row>
    <row r="17" spans="1:10" s="185" customFormat="1" ht="21" customHeight="1">
      <c r="A17" s="450" t="s">
        <v>1380</v>
      </c>
      <c r="F17" s="344">
        <v>27</v>
      </c>
      <c r="G17" s="345" t="s">
        <v>1384</v>
      </c>
      <c r="H17" s="449">
        <f>H16+C16</f>
        <v>76200</v>
      </c>
      <c r="I17" s="239">
        <f>I16+D16</f>
        <v>29214</v>
      </c>
      <c r="J17" s="347">
        <f>(I17-H17)/H17*100</f>
        <v>-61.661417322834644</v>
      </c>
    </row>
    <row r="18" spans="1:10" ht="21" customHeight="1">
      <c r="A18" s="344" t="s">
        <v>1382</v>
      </c>
      <c r="B18" s="175" t="s">
        <v>1386</v>
      </c>
      <c r="C18" s="354">
        <f>C15+C16</f>
        <v>108562</v>
      </c>
      <c r="D18" s="354">
        <f>D15+D16</f>
        <v>92500</v>
      </c>
      <c r="E18" s="347"/>
      <c r="F18" s="344">
        <v>28</v>
      </c>
      <c r="G18" s="175" t="s">
        <v>1387</v>
      </c>
      <c r="H18" s="451">
        <f>H17+H15</f>
        <v>108562</v>
      </c>
      <c r="I18" s="451">
        <f>I17+I15</f>
        <v>92500</v>
      </c>
      <c r="J18" s="347"/>
    </row>
    <row r="19" spans="5:9" ht="14.25">
      <c r="E19" s="194"/>
      <c r="H19" s="369"/>
      <c r="I19" s="452"/>
    </row>
  </sheetData>
  <sheetProtection/>
  <mergeCells count="3">
    <mergeCell ref="A2:J2"/>
    <mergeCell ref="D3:G3"/>
    <mergeCell ref="I3:J3"/>
  </mergeCells>
  <printOptions/>
  <pageMargins left="0.75" right="0.75" top="1" bottom="1" header="0.5" footer="0.5"/>
  <pageSetup horizontalDpi="600" verticalDpi="600" orientation="landscape" paperSize="9"/>
  <headerFooter scaleWithDoc="0" alignWithMargins="0">
    <oddFooter>&amp;C&amp;P</oddFooter>
  </headerFooter>
</worksheet>
</file>

<file path=xl/worksheets/sheet31.xml><?xml version="1.0" encoding="utf-8"?>
<worksheet xmlns="http://schemas.openxmlformats.org/spreadsheetml/2006/main" xmlns:r="http://schemas.openxmlformats.org/officeDocument/2006/relationships">
  <dimension ref="A1:W12"/>
  <sheetViews>
    <sheetView zoomScalePageLayoutView="0" workbookViewId="0" topLeftCell="A1">
      <selection activeCell="A1" sqref="A1:IV1"/>
    </sheetView>
  </sheetViews>
  <sheetFormatPr defaultColWidth="9.00390625" defaultRowHeight="14.25"/>
  <cols>
    <col min="1" max="16384" width="9.00390625" style="454" customWidth="1"/>
  </cols>
  <sheetData>
    <row r="1" s="164" customFormat="1" ht="14.25">
      <c r="A1" s="465" t="s">
        <v>1586</v>
      </c>
    </row>
    <row r="2" spans="1:20" ht="27">
      <c r="A2" s="628" t="s">
        <v>1554</v>
      </c>
      <c r="B2" s="628"/>
      <c r="C2" s="628"/>
      <c r="D2" s="628"/>
      <c r="E2" s="628"/>
      <c r="F2" s="628"/>
      <c r="G2" s="628"/>
      <c r="H2" s="628"/>
      <c r="I2" s="628"/>
      <c r="J2" s="628"/>
      <c r="K2" s="628"/>
      <c r="L2" s="628"/>
      <c r="M2" s="628"/>
      <c r="N2" s="628"/>
      <c r="O2" s="628"/>
      <c r="P2" s="628"/>
      <c r="Q2" s="628"/>
      <c r="R2" s="628"/>
      <c r="S2" s="628"/>
      <c r="T2" s="628"/>
    </row>
    <row r="3" ht="12">
      <c r="W3" s="455" t="s">
        <v>1555</v>
      </c>
    </row>
    <row r="4" spans="1:23" ht="12">
      <c r="A4" s="456" t="s">
        <v>1269</v>
      </c>
      <c r="W4" s="457" t="s">
        <v>3</v>
      </c>
    </row>
    <row r="5" spans="1:23" ht="12">
      <c r="A5" s="629" t="s">
        <v>1556</v>
      </c>
      <c r="B5" s="629" t="s">
        <v>1557</v>
      </c>
      <c r="C5" s="629" t="s">
        <v>1558</v>
      </c>
      <c r="D5" s="629" t="s">
        <v>1559</v>
      </c>
      <c r="E5" s="629" t="s">
        <v>1560</v>
      </c>
      <c r="F5" s="629" t="s">
        <v>1561</v>
      </c>
      <c r="G5" s="627" t="s">
        <v>1562</v>
      </c>
      <c r="H5" s="634" t="s">
        <v>1563</v>
      </c>
      <c r="I5" s="634"/>
      <c r="J5" s="634"/>
      <c r="K5" s="634"/>
      <c r="L5" s="634"/>
      <c r="M5" s="634"/>
      <c r="N5" s="634"/>
      <c r="O5" s="634"/>
      <c r="P5" s="634"/>
      <c r="Q5" s="627" t="s">
        <v>1564</v>
      </c>
      <c r="R5" s="627" t="s">
        <v>1565</v>
      </c>
      <c r="S5" s="627" t="s">
        <v>1566</v>
      </c>
      <c r="T5" s="627" t="s">
        <v>1567</v>
      </c>
      <c r="U5" s="627" t="s">
        <v>1568</v>
      </c>
      <c r="V5" s="627" t="s">
        <v>1569</v>
      </c>
      <c r="W5" s="627" t="s">
        <v>1570</v>
      </c>
    </row>
    <row r="6" spans="1:23" ht="12">
      <c r="A6" s="629"/>
      <c r="B6" s="629"/>
      <c r="C6" s="629"/>
      <c r="D6" s="629"/>
      <c r="E6" s="629"/>
      <c r="F6" s="629"/>
      <c r="G6" s="627"/>
      <c r="H6" s="627" t="s">
        <v>1571</v>
      </c>
      <c r="I6" s="630" t="s">
        <v>1572</v>
      </c>
      <c r="J6" s="630"/>
      <c r="K6" s="630"/>
      <c r="L6" s="630"/>
      <c r="M6" s="630"/>
      <c r="N6" s="630"/>
      <c r="O6" s="630"/>
      <c r="P6" s="630" t="s">
        <v>1573</v>
      </c>
      <c r="Q6" s="627"/>
      <c r="R6" s="627"/>
      <c r="S6" s="627"/>
      <c r="T6" s="627"/>
      <c r="U6" s="627"/>
      <c r="V6" s="627"/>
      <c r="W6" s="627"/>
    </row>
    <row r="7" spans="1:23" ht="36">
      <c r="A7" s="458"/>
      <c r="B7" s="458"/>
      <c r="C7" s="458"/>
      <c r="D7" s="458"/>
      <c r="E7" s="458"/>
      <c r="F7" s="458"/>
      <c r="G7" s="627"/>
      <c r="H7" s="627"/>
      <c r="I7" s="453" t="s">
        <v>1574</v>
      </c>
      <c r="J7" s="453" t="s">
        <v>1575</v>
      </c>
      <c r="K7" s="453" t="s">
        <v>1576</v>
      </c>
      <c r="L7" s="453" t="s">
        <v>1577</v>
      </c>
      <c r="M7" s="453" t="s">
        <v>1578</v>
      </c>
      <c r="N7" s="453" t="s">
        <v>1579</v>
      </c>
      <c r="O7" s="453" t="s">
        <v>1580</v>
      </c>
      <c r="P7" s="630"/>
      <c r="Q7" s="627"/>
      <c r="R7" s="627"/>
      <c r="S7" s="627"/>
      <c r="T7" s="627"/>
      <c r="U7" s="627"/>
      <c r="V7" s="627"/>
      <c r="W7" s="627"/>
    </row>
    <row r="8" spans="1:23" ht="12">
      <c r="A8" s="459" t="s">
        <v>1581</v>
      </c>
      <c r="B8" s="459" t="s">
        <v>1581</v>
      </c>
      <c r="C8" s="459" t="s">
        <v>1581</v>
      </c>
      <c r="D8" s="459" t="s">
        <v>1581</v>
      </c>
      <c r="E8" s="459" t="s">
        <v>1581</v>
      </c>
      <c r="F8" s="459" t="s">
        <v>1581</v>
      </c>
      <c r="G8" s="459">
        <v>1</v>
      </c>
      <c r="H8" s="459">
        <v>2</v>
      </c>
      <c r="I8" s="459">
        <v>3</v>
      </c>
      <c r="J8" s="459">
        <v>4</v>
      </c>
      <c r="K8" s="459">
        <v>5</v>
      </c>
      <c r="L8" s="459">
        <v>6</v>
      </c>
      <c r="M8" s="459">
        <v>7</v>
      </c>
      <c r="N8" s="459">
        <v>8</v>
      </c>
      <c r="O8" s="459">
        <v>9</v>
      </c>
      <c r="P8" s="459">
        <v>10</v>
      </c>
      <c r="Q8" s="459">
        <v>11</v>
      </c>
      <c r="R8" s="459">
        <v>12</v>
      </c>
      <c r="S8" s="459">
        <v>13</v>
      </c>
      <c r="T8" s="459">
        <v>14</v>
      </c>
      <c r="U8" s="459">
        <v>15</v>
      </c>
      <c r="V8" s="459">
        <v>16</v>
      </c>
      <c r="W8" s="459">
        <v>17</v>
      </c>
    </row>
    <row r="9" spans="1:23" s="464" customFormat="1" ht="12">
      <c r="A9" s="460"/>
      <c r="B9" s="461" t="s">
        <v>1263</v>
      </c>
      <c r="C9" s="460"/>
      <c r="D9" s="460"/>
      <c r="E9" s="461"/>
      <c r="F9" s="461"/>
      <c r="G9" s="462">
        <v>16956.96</v>
      </c>
      <c r="H9" s="462">
        <v>8242.74</v>
      </c>
      <c r="I9" s="462">
        <v>631.2</v>
      </c>
      <c r="J9" s="462">
        <v>0</v>
      </c>
      <c r="K9" s="462">
        <v>0</v>
      </c>
      <c r="L9" s="462">
        <v>48.7</v>
      </c>
      <c r="M9" s="462">
        <v>5173.22</v>
      </c>
      <c r="N9" s="462">
        <v>0</v>
      </c>
      <c r="O9" s="462">
        <v>1015.1</v>
      </c>
      <c r="P9" s="462">
        <v>0</v>
      </c>
      <c r="Q9" s="462">
        <v>0</v>
      </c>
      <c r="R9" s="462">
        <v>1838</v>
      </c>
      <c r="S9" s="462">
        <v>0</v>
      </c>
      <c r="T9" s="462">
        <v>0</v>
      </c>
      <c r="U9" s="463">
        <v>0</v>
      </c>
      <c r="V9" s="463">
        <v>0</v>
      </c>
      <c r="W9" s="463">
        <v>8</v>
      </c>
    </row>
    <row r="10" spans="1:23" ht="12">
      <c r="A10" s="631" t="s">
        <v>1582</v>
      </c>
      <c r="B10" s="460" t="s">
        <v>1583</v>
      </c>
      <c r="C10" s="460"/>
      <c r="D10" s="460"/>
      <c r="E10" s="461"/>
      <c r="F10" s="461"/>
      <c r="G10" s="462">
        <v>6658.29</v>
      </c>
      <c r="H10" s="462">
        <v>4839.69</v>
      </c>
      <c r="I10" s="462">
        <v>452.8</v>
      </c>
      <c r="J10" s="462">
        <v>0</v>
      </c>
      <c r="K10" s="462">
        <v>0</v>
      </c>
      <c r="L10" s="462">
        <v>11</v>
      </c>
      <c r="M10" s="462">
        <v>385</v>
      </c>
      <c r="N10" s="462">
        <v>0</v>
      </c>
      <c r="O10" s="462">
        <v>293.8</v>
      </c>
      <c r="P10" s="462">
        <v>0</v>
      </c>
      <c r="Q10" s="462">
        <v>0</v>
      </c>
      <c r="R10" s="462">
        <v>676</v>
      </c>
      <c r="S10" s="462">
        <v>0</v>
      </c>
      <c r="T10" s="462">
        <v>0</v>
      </c>
      <c r="U10" s="463">
        <v>0</v>
      </c>
      <c r="V10" s="463">
        <v>0</v>
      </c>
      <c r="W10" s="463">
        <v>0</v>
      </c>
    </row>
    <row r="11" spans="1:23" ht="12">
      <c r="A11" s="632"/>
      <c r="B11" s="460" t="s">
        <v>1584</v>
      </c>
      <c r="C11" s="460"/>
      <c r="D11" s="460"/>
      <c r="E11" s="461"/>
      <c r="F11" s="461"/>
      <c r="G11" s="462">
        <v>5656.8</v>
      </c>
      <c r="H11" s="462">
        <v>833.8</v>
      </c>
      <c r="I11" s="462">
        <v>0</v>
      </c>
      <c r="J11" s="462">
        <v>0</v>
      </c>
      <c r="K11" s="462">
        <v>0</v>
      </c>
      <c r="L11" s="462">
        <v>32</v>
      </c>
      <c r="M11" s="462">
        <v>3761</v>
      </c>
      <c r="N11" s="462">
        <v>0</v>
      </c>
      <c r="O11" s="462">
        <v>0</v>
      </c>
      <c r="P11" s="462">
        <v>0</v>
      </c>
      <c r="Q11" s="462">
        <v>0</v>
      </c>
      <c r="R11" s="462">
        <v>1030</v>
      </c>
      <c r="S11" s="462">
        <v>0</v>
      </c>
      <c r="T11" s="462">
        <v>0</v>
      </c>
      <c r="U11" s="463">
        <v>0</v>
      </c>
      <c r="V11" s="463">
        <v>0</v>
      </c>
      <c r="W11" s="463">
        <v>0</v>
      </c>
    </row>
    <row r="12" spans="1:23" ht="12">
      <c r="A12" s="633"/>
      <c r="B12" s="460" t="s">
        <v>1585</v>
      </c>
      <c r="C12" s="460"/>
      <c r="D12" s="460"/>
      <c r="E12" s="461"/>
      <c r="F12" s="461"/>
      <c r="G12" s="462">
        <v>4641.87</v>
      </c>
      <c r="H12" s="462">
        <v>2569.25</v>
      </c>
      <c r="I12" s="462">
        <v>178.4</v>
      </c>
      <c r="J12" s="462">
        <v>0</v>
      </c>
      <c r="K12" s="462">
        <v>0</v>
      </c>
      <c r="L12" s="462">
        <v>5.7</v>
      </c>
      <c r="M12" s="462">
        <v>1027.22</v>
      </c>
      <c r="N12" s="462">
        <v>0</v>
      </c>
      <c r="O12" s="462">
        <v>721.3</v>
      </c>
      <c r="P12" s="462">
        <v>0</v>
      </c>
      <c r="Q12" s="462">
        <v>0</v>
      </c>
      <c r="R12" s="462">
        <v>132</v>
      </c>
      <c r="S12" s="462">
        <v>0</v>
      </c>
      <c r="T12" s="462">
        <v>0</v>
      </c>
      <c r="U12" s="463">
        <v>0</v>
      </c>
      <c r="V12" s="463">
        <v>0</v>
      </c>
      <c r="W12" s="463">
        <v>8</v>
      </c>
    </row>
  </sheetData>
  <sheetProtection/>
  <mergeCells count="20">
    <mergeCell ref="H6:H7"/>
    <mergeCell ref="I6:O6"/>
    <mergeCell ref="P6:P7"/>
    <mergeCell ref="A10:A12"/>
    <mergeCell ref="R5:R7"/>
    <mergeCell ref="S5:S7"/>
    <mergeCell ref="F5:F6"/>
    <mergeCell ref="G5:G7"/>
    <mergeCell ref="H5:P5"/>
    <mergeCell ref="Q5:Q7"/>
    <mergeCell ref="T5:T7"/>
    <mergeCell ref="U5:U7"/>
    <mergeCell ref="V5:V7"/>
    <mergeCell ref="W5:W7"/>
    <mergeCell ref="A2:T2"/>
    <mergeCell ref="A5:A6"/>
    <mergeCell ref="B5:B6"/>
    <mergeCell ref="C5:C6"/>
    <mergeCell ref="D5:D6"/>
    <mergeCell ref="E5:E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205"/>
  <sheetViews>
    <sheetView zoomScalePageLayoutView="0" workbookViewId="0" topLeftCell="A1">
      <selection activeCell="A1" sqref="A1:IV1"/>
    </sheetView>
  </sheetViews>
  <sheetFormatPr defaultColWidth="9.00390625" defaultRowHeight="14.25"/>
  <cols>
    <col min="1" max="5" width="15.625" style="467" customWidth="1"/>
    <col min="6" max="16384" width="9.00390625" style="467" customWidth="1"/>
  </cols>
  <sheetData>
    <row r="1" s="164" customFormat="1" ht="14.25">
      <c r="A1" s="465" t="s">
        <v>1698</v>
      </c>
    </row>
    <row r="2" spans="1:8" ht="20.25">
      <c r="A2" s="635" t="s">
        <v>1587</v>
      </c>
      <c r="B2" s="635"/>
      <c r="C2" s="635"/>
      <c r="D2" s="635"/>
      <c r="E2" s="635"/>
      <c r="F2" s="466"/>
      <c r="G2" s="466"/>
      <c r="H2" s="466"/>
    </row>
    <row r="3" ht="11.25">
      <c r="E3" s="468" t="s">
        <v>1588</v>
      </c>
    </row>
    <row r="4" spans="1:5" ht="16.5" customHeight="1">
      <c r="A4" s="636" t="s">
        <v>1589</v>
      </c>
      <c r="B4" s="636"/>
      <c r="C4" s="636" t="s">
        <v>1590</v>
      </c>
      <c r="D4" s="636"/>
      <c r="E4" s="637" t="s">
        <v>1591</v>
      </c>
    </row>
    <row r="5" spans="1:5" ht="16.5" customHeight="1">
      <c r="A5" s="469" t="s">
        <v>1592</v>
      </c>
      <c r="B5" s="469" t="s">
        <v>1593</v>
      </c>
      <c r="C5" s="470" t="s">
        <v>1592</v>
      </c>
      <c r="D5" s="470" t="s">
        <v>1593</v>
      </c>
      <c r="E5" s="637"/>
    </row>
    <row r="6" spans="1:5" s="474" customFormat="1" ht="16.5" customHeight="1">
      <c r="A6" s="471">
        <v>301</v>
      </c>
      <c r="B6" s="471" t="s">
        <v>1594</v>
      </c>
      <c r="C6" s="472" t="s">
        <v>1595</v>
      </c>
      <c r="D6" s="472" t="s">
        <v>1595</v>
      </c>
      <c r="E6" s="473">
        <v>179351.35</v>
      </c>
    </row>
    <row r="7" spans="1:5" ht="16.5" customHeight="1">
      <c r="A7" s="471">
        <v>30101</v>
      </c>
      <c r="B7" s="471" t="s">
        <v>1596</v>
      </c>
      <c r="C7" s="472" t="s">
        <v>1597</v>
      </c>
      <c r="D7" s="472" t="s">
        <v>1598</v>
      </c>
      <c r="E7" s="473">
        <v>54932.99</v>
      </c>
    </row>
    <row r="8" spans="1:5" ht="16.5" customHeight="1">
      <c r="A8" s="471">
        <v>30101</v>
      </c>
      <c r="B8" s="471" t="s">
        <v>1596</v>
      </c>
      <c r="C8" s="472" t="s">
        <v>1599</v>
      </c>
      <c r="D8" s="472" t="s">
        <v>1599</v>
      </c>
      <c r="E8" s="473">
        <v>6410.52</v>
      </c>
    </row>
    <row r="9" spans="1:5" ht="16.5" customHeight="1">
      <c r="A9" s="471">
        <v>30101</v>
      </c>
      <c r="B9" s="471" t="s">
        <v>1596</v>
      </c>
      <c r="C9" s="472" t="s">
        <v>1600</v>
      </c>
      <c r="D9" s="472" t="s">
        <v>1601</v>
      </c>
      <c r="E9" s="473">
        <v>33042.12</v>
      </c>
    </row>
    <row r="10" spans="1:5" ht="16.5" customHeight="1">
      <c r="A10" s="471">
        <v>30102</v>
      </c>
      <c r="B10" s="471" t="s">
        <v>1602</v>
      </c>
      <c r="C10" s="472" t="s">
        <v>1600</v>
      </c>
      <c r="D10" s="472" t="s">
        <v>1601</v>
      </c>
      <c r="E10" s="473">
        <v>80.51</v>
      </c>
    </row>
    <row r="11" spans="1:5" ht="16.5" customHeight="1">
      <c r="A11" s="471">
        <v>30102</v>
      </c>
      <c r="B11" s="471" t="s">
        <v>1602</v>
      </c>
      <c r="C11" s="472" t="s">
        <v>1597</v>
      </c>
      <c r="D11" s="472" t="s">
        <v>1598</v>
      </c>
      <c r="E11" s="473">
        <v>13273.7</v>
      </c>
    </row>
    <row r="12" spans="1:5" ht="16.5" customHeight="1">
      <c r="A12" s="471">
        <v>30102</v>
      </c>
      <c r="B12" s="471" t="s">
        <v>1602</v>
      </c>
      <c r="C12" s="472" t="s">
        <v>1599</v>
      </c>
      <c r="D12" s="472" t="s">
        <v>1599</v>
      </c>
      <c r="E12" s="473">
        <v>1063.52</v>
      </c>
    </row>
    <row r="13" spans="1:5" ht="16.5" customHeight="1">
      <c r="A13" s="471">
        <v>30102</v>
      </c>
      <c r="B13" s="471" t="s">
        <v>1602</v>
      </c>
      <c r="C13" s="472" t="s">
        <v>1597</v>
      </c>
      <c r="D13" s="472" t="s">
        <v>1598</v>
      </c>
      <c r="E13" s="473">
        <v>2954.28</v>
      </c>
    </row>
    <row r="14" spans="1:5" ht="16.5" customHeight="1">
      <c r="A14" s="471">
        <v>30102</v>
      </c>
      <c r="B14" s="471" t="s">
        <v>1602</v>
      </c>
      <c r="C14" s="472" t="s">
        <v>1600</v>
      </c>
      <c r="D14" s="472" t="s">
        <v>1601</v>
      </c>
      <c r="E14" s="473">
        <v>99.89</v>
      </c>
    </row>
    <row r="15" spans="1:5" ht="16.5" customHeight="1">
      <c r="A15" s="471">
        <v>30103</v>
      </c>
      <c r="B15" s="471" t="s">
        <v>1603</v>
      </c>
      <c r="C15" s="472" t="s">
        <v>1599</v>
      </c>
      <c r="D15" s="472" t="s">
        <v>1599</v>
      </c>
      <c r="E15" s="473">
        <v>148.58</v>
      </c>
    </row>
    <row r="16" spans="1:5" ht="16.5" customHeight="1">
      <c r="A16" s="471">
        <v>30103</v>
      </c>
      <c r="B16" s="471" t="s">
        <v>1603</v>
      </c>
      <c r="C16" s="472" t="s">
        <v>1597</v>
      </c>
      <c r="D16" s="472" t="s">
        <v>1598</v>
      </c>
      <c r="E16" s="473">
        <v>1838.44</v>
      </c>
    </row>
    <row r="17" spans="1:5" ht="16.5" customHeight="1">
      <c r="A17" s="471">
        <v>30103</v>
      </c>
      <c r="B17" s="471" t="s">
        <v>1603</v>
      </c>
      <c r="C17" s="472" t="s">
        <v>1600</v>
      </c>
      <c r="D17" s="472" t="s">
        <v>1601</v>
      </c>
      <c r="E17" s="473">
        <v>13.44</v>
      </c>
    </row>
    <row r="18" spans="1:5" ht="16.5" customHeight="1">
      <c r="A18" s="471">
        <v>30107</v>
      </c>
      <c r="B18" s="471" t="s">
        <v>1604</v>
      </c>
      <c r="C18" s="472" t="s">
        <v>1600</v>
      </c>
      <c r="D18" s="472" t="s">
        <v>1601</v>
      </c>
      <c r="E18" s="473">
        <v>22246.08</v>
      </c>
    </row>
    <row r="19" spans="1:5" ht="16.5" customHeight="1">
      <c r="A19" s="471">
        <v>30107</v>
      </c>
      <c r="B19" s="471" t="s">
        <v>1604</v>
      </c>
      <c r="C19" s="472" t="s">
        <v>1599</v>
      </c>
      <c r="D19" s="472" t="s">
        <v>1599</v>
      </c>
      <c r="E19" s="473">
        <v>3038.61</v>
      </c>
    </row>
    <row r="20" spans="1:5" ht="16.5" customHeight="1">
      <c r="A20" s="471">
        <v>30107</v>
      </c>
      <c r="B20" s="471" t="s">
        <v>1604</v>
      </c>
      <c r="C20" s="472" t="s">
        <v>1597</v>
      </c>
      <c r="D20" s="472" t="s">
        <v>1598</v>
      </c>
      <c r="E20" s="473">
        <v>582.8</v>
      </c>
    </row>
    <row r="21" spans="1:5" ht="16.5" customHeight="1">
      <c r="A21" s="471">
        <v>30108</v>
      </c>
      <c r="B21" s="471" t="s">
        <v>1605</v>
      </c>
      <c r="C21" s="472" t="s">
        <v>1600</v>
      </c>
      <c r="D21" s="472" t="s">
        <v>1601</v>
      </c>
      <c r="E21" s="473">
        <v>8198.8</v>
      </c>
    </row>
    <row r="22" spans="1:5" ht="16.5" customHeight="1">
      <c r="A22" s="471">
        <v>30108</v>
      </c>
      <c r="B22" s="471" t="s">
        <v>1605</v>
      </c>
      <c r="C22" s="472" t="s">
        <v>1599</v>
      </c>
      <c r="D22" s="472" t="s">
        <v>1599</v>
      </c>
      <c r="E22" s="473">
        <v>1679.96</v>
      </c>
    </row>
    <row r="23" spans="1:5" ht="16.5" customHeight="1">
      <c r="A23" s="471">
        <v>30108</v>
      </c>
      <c r="B23" s="471" t="s">
        <v>1605</v>
      </c>
      <c r="C23" s="472" t="s">
        <v>1606</v>
      </c>
      <c r="D23" s="472" t="s">
        <v>1607</v>
      </c>
      <c r="E23" s="473">
        <v>6224.05</v>
      </c>
    </row>
    <row r="24" spans="1:5" ht="16.5" customHeight="1">
      <c r="A24" s="471">
        <v>30110</v>
      </c>
      <c r="B24" s="471" t="s">
        <v>1608</v>
      </c>
      <c r="C24" s="472" t="s">
        <v>1599</v>
      </c>
      <c r="D24" s="472" t="s">
        <v>1599</v>
      </c>
      <c r="E24" s="473">
        <v>708.23</v>
      </c>
    </row>
    <row r="25" spans="1:5" ht="16.5" customHeight="1">
      <c r="A25" s="471">
        <v>30110</v>
      </c>
      <c r="B25" s="471" t="s">
        <v>1608</v>
      </c>
      <c r="C25" s="472" t="s">
        <v>1606</v>
      </c>
      <c r="D25" s="472" t="s">
        <v>1607</v>
      </c>
      <c r="E25" s="473">
        <v>2965.24</v>
      </c>
    </row>
    <row r="26" spans="1:5" ht="16.5" customHeight="1">
      <c r="A26" s="471">
        <v>30110</v>
      </c>
      <c r="B26" s="471" t="s">
        <v>1608</v>
      </c>
      <c r="C26" s="472" t="s">
        <v>1600</v>
      </c>
      <c r="D26" s="472" t="s">
        <v>1601</v>
      </c>
      <c r="E26" s="473">
        <v>4214.17</v>
      </c>
    </row>
    <row r="27" spans="1:5" ht="16.5" customHeight="1">
      <c r="A27" s="471">
        <v>30111</v>
      </c>
      <c r="B27" s="471" t="s">
        <v>1609</v>
      </c>
      <c r="C27" s="472" t="s">
        <v>1606</v>
      </c>
      <c r="D27" s="472" t="s">
        <v>1607</v>
      </c>
      <c r="E27" s="473">
        <v>1758.25</v>
      </c>
    </row>
    <row r="28" spans="1:5" ht="16.5" customHeight="1">
      <c r="A28" s="471">
        <v>30111</v>
      </c>
      <c r="B28" s="471" t="s">
        <v>1609</v>
      </c>
      <c r="C28" s="472" t="s">
        <v>1600</v>
      </c>
      <c r="D28" s="472" t="s">
        <v>1601</v>
      </c>
      <c r="E28" s="473">
        <v>17.49</v>
      </c>
    </row>
    <row r="29" spans="1:5" ht="16.5" customHeight="1">
      <c r="A29" s="471">
        <v>30111</v>
      </c>
      <c r="B29" s="471" t="s">
        <v>1609</v>
      </c>
      <c r="C29" s="472" t="s">
        <v>1599</v>
      </c>
      <c r="D29" s="472" t="s">
        <v>1599</v>
      </c>
      <c r="E29" s="473">
        <v>148.67</v>
      </c>
    </row>
    <row r="30" spans="1:5" ht="16.5" customHeight="1">
      <c r="A30" s="471">
        <v>30112</v>
      </c>
      <c r="B30" s="471" t="s">
        <v>1610</v>
      </c>
      <c r="C30" s="472" t="s">
        <v>1599</v>
      </c>
      <c r="D30" s="472" t="s">
        <v>1599</v>
      </c>
      <c r="E30" s="473">
        <v>269.3</v>
      </c>
    </row>
    <row r="31" spans="1:5" ht="16.5" customHeight="1">
      <c r="A31" s="471">
        <v>30112</v>
      </c>
      <c r="B31" s="471" t="s">
        <v>1610</v>
      </c>
      <c r="C31" s="472" t="s">
        <v>1600</v>
      </c>
      <c r="D31" s="472" t="s">
        <v>1601</v>
      </c>
      <c r="E31" s="473">
        <v>1449.84</v>
      </c>
    </row>
    <row r="32" spans="1:5" ht="16.5" customHeight="1">
      <c r="A32" s="471">
        <v>30112</v>
      </c>
      <c r="B32" s="471" t="s">
        <v>1610</v>
      </c>
      <c r="C32" s="472" t="s">
        <v>1606</v>
      </c>
      <c r="D32" s="472" t="s">
        <v>1607</v>
      </c>
      <c r="E32" s="473">
        <v>752.07</v>
      </c>
    </row>
    <row r="33" spans="1:5" ht="16.5" customHeight="1">
      <c r="A33" s="471">
        <v>30113</v>
      </c>
      <c r="B33" s="471" t="s">
        <v>1611</v>
      </c>
      <c r="C33" s="472" t="s">
        <v>1612</v>
      </c>
      <c r="D33" s="472" t="s">
        <v>1611</v>
      </c>
      <c r="E33" s="473">
        <v>4399.54</v>
      </c>
    </row>
    <row r="34" spans="1:5" ht="16.5" customHeight="1">
      <c r="A34" s="471">
        <v>30113</v>
      </c>
      <c r="B34" s="471" t="s">
        <v>1611</v>
      </c>
      <c r="C34" s="472" t="s">
        <v>1599</v>
      </c>
      <c r="D34" s="472" t="s">
        <v>1599</v>
      </c>
      <c r="E34" s="473">
        <v>1042.93</v>
      </c>
    </row>
    <row r="35" spans="1:5" ht="16.5" customHeight="1">
      <c r="A35" s="471">
        <v>30113</v>
      </c>
      <c r="B35" s="471" t="s">
        <v>1611</v>
      </c>
      <c r="C35" s="472" t="s">
        <v>1600</v>
      </c>
      <c r="D35" s="472" t="s">
        <v>1601</v>
      </c>
      <c r="E35" s="473">
        <v>5518.93</v>
      </c>
    </row>
    <row r="36" spans="1:5" ht="16.5" customHeight="1">
      <c r="A36" s="471">
        <v>30199</v>
      </c>
      <c r="B36" s="471" t="s">
        <v>1613</v>
      </c>
      <c r="C36" s="472" t="s">
        <v>1600</v>
      </c>
      <c r="D36" s="472" t="s">
        <v>1601</v>
      </c>
      <c r="E36" s="473">
        <v>2.4</v>
      </c>
    </row>
    <row r="37" spans="1:5" ht="16.5" customHeight="1">
      <c r="A37" s="471">
        <v>30199</v>
      </c>
      <c r="B37" s="471" t="s">
        <v>1613</v>
      </c>
      <c r="C37" s="472" t="s">
        <v>1614</v>
      </c>
      <c r="D37" s="472" t="s">
        <v>1613</v>
      </c>
      <c r="E37" s="473">
        <v>45.6</v>
      </c>
    </row>
    <row r="38" spans="1:5" ht="16.5" customHeight="1">
      <c r="A38" s="471">
        <v>30199</v>
      </c>
      <c r="B38" s="471" t="s">
        <v>1613</v>
      </c>
      <c r="C38" s="472" t="s">
        <v>1599</v>
      </c>
      <c r="D38" s="472" t="s">
        <v>1599</v>
      </c>
      <c r="E38" s="473">
        <v>230.4</v>
      </c>
    </row>
    <row r="39" spans="1:5" ht="16.5" customHeight="1">
      <c r="A39" s="471">
        <v>302</v>
      </c>
      <c r="B39" s="471" t="s">
        <v>1615</v>
      </c>
      <c r="C39" s="472" t="s">
        <v>1616</v>
      </c>
      <c r="D39" s="472" t="s">
        <v>1616</v>
      </c>
      <c r="E39" s="473">
        <v>332007.95</v>
      </c>
    </row>
    <row r="40" spans="1:5" ht="16.5" customHeight="1">
      <c r="A40" s="471">
        <v>30201</v>
      </c>
      <c r="B40" s="471" t="s">
        <v>1617</v>
      </c>
      <c r="C40" s="472" t="s">
        <v>1618</v>
      </c>
      <c r="D40" s="472" t="s">
        <v>1619</v>
      </c>
      <c r="E40" s="473">
        <v>3914.54</v>
      </c>
    </row>
    <row r="41" spans="1:5" ht="16.5" customHeight="1">
      <c r="A41" s="471">
        <v>30201</v>
      </c>
      <c r="B41" s="471" t="s">
        <v>1617</v>
      </c>
      <c r="C41" s="472" t="s">
        <v>1599</v>
      </c>
      <c r="D41" s="472" t="s">
        <v>1599</v>
      </c>
      <c r="E41" s="473">
        <v>60.62</v>
      </c>
    </row>
    <row r="42" spans="1:5" ht="16.5" customHeight="1">
      <c r="A42" s="471">
        <v>30201</v>
      </c>
      <c r="B42" s="471" t="s">
        <v>1617</v>
      </c>
      <c r="C42" s="472" t="s">
        <v>1620</v>
      </c>
      <c r="D42" s="472" t="s">
        <v>1621</v>
      </c>
      <c r="E42" s="473">
        <v>1861.48</v>
      </c>
    </row>
    <row r="43" spans="1:5" ht="16.5" customHeight="1">
      <c r="A43" s="471">
        <v>30202</v>
      </c>
      <c r="B43" s="471" t="s">
        <v>1622</v>
      </c>
      <c r="C43" s="472" t="s">
        <v>1620</v>
      </c>
      <c r="D43" s="472" t="s">
        <v>1621</v>
      </c>
      <c r="E43" s="473">
        <v>390.85</v>
      </c>
    </row>
    <row r="44" spans="1:5" ht="16.5" customHeight="1">
      <c r="A44" s="471">
        <v>30202</v>
      </c>
      <c r="B44" s="471" t="s">
        <v>1622</v>
      </c>
      <c r="C44" s="472" t="s">
        <v>1599</v>
      </c>
      <c r="D44" s="472" t="s">
        <v>1599</v>
      </c>
      <c r="E44" s="473">
        <v>5</v>
      </c>
    </row>
    <row r="45" spans="1:5" ht="16.5" customHeight="1">
      <c r="A45" s="471">
        <v>30202</v>
      </c>
      <c r="B45" s="471" t="s">
        <v>1622</v>
      </c>
      <c r="C45" s="472" t="s">
        <v>1618</v>
      </c>
      <c r="D45" s="472" t="s">
        <v>1619</v>
      </c>
      <c r="E45" s="473">
        <v>1663.93</v>
      </c>
    </row>
    <row r="46" spans="1:5" ht="16.5" customHeight="1">
      <c r="A46" s="471">
        <v>30203</v>
      </c>
      <c r="B46" s="471" t="s">
        <v>1623</v>
      </c>
      <c r="C46" s="472" t="s">
        <v>1620</v>
      </c>
      <c r="D46" s="472" t="s">
        <v>1621</v>
      </c>
      <c r="E46" s="473">
        <v>85</v>
      </c>
    </row>
    <row r="47" spans="1:5" ht="16.5" customHeight="1">
      <c r="A47" s="471">
        <v>30203</v>
      </c>
      <c r="B47" s="471" t="s">
        <v>1623</v>
      </c>
      <c r="C47" s="472" t="s">
        <v>1624</v>
      </c>
      <c r="D47" s="472" t="s">
        <v>1625</v>
      </c>
      <c r="E47" s="473">
        <v>130.5</v>
      </c>
    </row>
    <row r="48" spans="1:5" ht="16.5" customHeight="1">
      <c r="A48" s="471">
        <v>30204</v>
      </c>
      <c r="B48" s="471" t="s">
        <v>1626</v>
      </c>
      <c r="C48" s="472" t="s">
        <v>1620</v>
      </c>
      <c r="D48" s="472" t="s">
        <v>1621</v>
      </c>
      <c r="E48" s="473">
        <v>23.8</v>
      </c>
    </row>
    <row r="49" spans="1:5" ht="16.5" customHeight="1">
      <c r="A49" s="471">
        <v>30204</v>
      </c>
      <c r="B49" s="471" t="s">
        <v>1626</v>
      </c>
      <c r="C49" s="472" t="s">
        <v>1618</v>
      </c>
      <c r="D49" s="472" t="s">
        <v>1619</v>
      </c>
      <c r="E49" s="473">
        <v>25.08</v>
      </c>
    </row>
    <row r="50" spans="1:5" ht="16.5" customHeight="1">
      <c r="A50" s="471">
        <v>30205</v>
      </c>
      <c r="B50" s="471" t="s">
        <v>1627</v>
      </c>
      <c r="C50" s="472" t="s">
        <v>1599</v>
      </c>
      <c r="D50" s="472" t="s">
        <v>1599</v>
      </c>
      <c r="E50" s="473">
        <v>46.77</v>
      </c>
    </row>
    <row r="51" spans="1:5" ht="16.5" customHeight="1">
      <c r="A51" s="471">
        <v>30205</v>
      </c>
      <c r="B51" s="471" t="s">
        <v>1627</v>
      </c>
      <c r="C51" s="472" t="s">
        <v>1620</v>
      </c>
      <c r="D51" s="472" t="s">
        <v>1621</v>
      </c>
      <c r="E51" s="473">
        <v>545.12</v>
      </c>
    </row>
    <row r="52" spans="1:5" ht="16.5" customHeight="1">
      <c r="A52" s="471">
        <v>30205</v>
      </c>
      <c r="B52" s="471" t="s">
        <v>1627</v>
      </c>
      <c r="C52" s="472" t="s">
        <v>1618</v>
      </c>
      <c r="D52" s="472" t="s">
        <v>1619</v>
      </c>
      <c r="E52" s="473">
        <v>372.05</v>
      </c>
    </row>
    <row r="53" spans="1:5" ht="16.5" customHeight="1">
      <c r="A53" s="471">
        <v>30206</v>
      </c>
      <c r="B53" s="471" t="s">
        <v>1628</v>
      </c>
      <c r="C53" s="472" t="s">
        <v>1618</v>
      </c>
      <c r="D53" s="472" t="s">
        <v>1619</v>
      </c>
      <c r="E53" s="473">
        <v>1365.26</v>
      </c>
    </row>
    <row r="54" spans="1:5" ht="16.5" customHeight="1">
      <c r="A54" s="471">
        <v>30206</v>
      </c>
      <c r="B54" s="471" t="s">
        <v>1628</v>
      </c>
      <c r="C54" s="472" t="s">
        <v>1620</v>
      </c>
      <c r="D54" s="472" t="s">
        <v>1621</v>
      </c>
      <c r="E54" s="473">
        <v>1073.36</v>
      </c>
    </row>
    <row r="55" spans="1:5" ht="16.5" customHeight="1">
      <c r="A55" s="471">
        <v>30206</v>
      </c>
      <c r="B55" s="471" t="s">
        <v>1628</v>
      </c>
      <c r="C55" s="472" t="s">
        <v>1599</v>
      </c>
      <c r="D55" s="472" t="s">
        <v>1599</v>
      </c>
      <c r="E55" s="473">
        <v>135.52</v>
      </c>
    </row>
    <row r="56" spans="1:5" ht="16.5" customHeight="1">
      <c r="A56" s="471">
        <v>30207</v>
      </c>
      <c r="B56" s="471" t="s">
        <v>1629</v>
      </c>
      <c r="C56" s="472" t="s">
        <v>1599</v>
      </c>
      <c r="D56" s="472" t="s">
        <v>1599</v>
      </c>
      <c r="E56" s="473">
        <v>10.28</v>
      </c>
    </row>
    <row r="57" spans="1:5" ht="16.5" customHeight="1">
      <c r="A57" s="471">
        <v>30207</v>
      </c>
      <c r="B57" s="471" t="s">
        <v>1629</v>
      </c>
      <c r="C57" s="472" t="s">
        <v>1620</v>
      </c>
      <c r="D57" s="472" t="s">
        <v>1621</v>
      </c>
      <c r="E57" s="473">
        <v>211.61</v>
      </c>
    </row>
    <row r="58" spans="1:5" ht="16.5" customHeight="1">
      <c r="A58" s="471">
        <v>30207</v>
      </c>
      <c r="B58" s="471" t="s">
        <v>1629</v>
      </c>
      <c r="C58" s="472" t="s">
        <v>1618</v>
      </c>
      <c r="D58" s="472" t="s">
        <v>1619</v>
      </c>
      <c r="E58" s="473">
        <v>657.07</v>
      </c>
    </row>
    <row r="59" spans="1:5" ht="16.5" customHeight="1">
      <c r="A59" s="471">
        <v>30209</v>
      </c>
      <c r="B59" s="471" t="s">
        <v>1630</v>
      </c>
      <c r="C59" s="472" t="s">
        <v>1618</v>
      </c>
      <c r="D59" s="472" t="s">
        <v>1619</v>
      </c>
      <c r="E59" s="473">
        <v>1760.44</v>
      </c>
    </row>
    <row r="60" spans="1:5" ht="16.5" customHeight="1">
      <c r="A60" s="471">
        <v>30209</v>
      </c>
      <c r="B60" s="471" t="s">
        <v>1630</v>
      </c>
      <c r="C60" s="472" t="s">
        <v>1599</v>
      </c>
      <c r="D60" s="472" t="s">
        <v>1599</v>
      </c>
      <c r="E60" s="473">
        <v>183</v>
      </c>
    </row>
    <row r="61" spans="1:5" ht="16.5" customHeight="1">
      <c r="A61" s="471">
        <v>30209</v>
      </c>
      <c r="B61" s="471" t="s">
        <v>1630</v>
      </c>
      <c r="C61" s="472" t="s">
        <v>1620</v>
      </c>
      <c r="D61" s="472" t="s">
        <v>1621</v>
      </c>
      <c r="E61" s="473">
        <v>796.36</v>
      </c>
    </row>
    <row r="62" spans="1:5" ht="16.5" customHeight="1">
      <c r="A62" s="471">
        <v>30211</v>
      </c>
      <c r="B62" s="471" t="s">
        <v>1631</v>
      </c>
      <c r="C62" s="472" t="s">
        <v>1620</v>
      </c>
      <c r="D62" s="472" t="s">
        <v>1621</v>
      </c>
      <c r="E62" s="473">
        <v>1039.74</v>
      </c>
    </row>
    <row r="63" spans="1:5" ht="16.5" customHeight="1">
      <c r="A63" s="471">
        <v>30211</v>
      </c>
      <c r="B63" s="471" t="s">
        <v>1631</v>
      </c>
      <c r="C63" s="472" t="s">
        <v>1599</v>
      </c>
      <c r="D63" s="472" t="s">
        <v>1599</v>
      </c>
      <c r="E63" s="473">
        <v>34.8</v>
      </c>
    </row>
    <row r="64" spans="1:5" ht="16.5" customHeight="1">
      <c r="A64" s="471">
        <v>30211</v>
      </c>
      <c r="B64" s="471" t="s">
        <v>1631</v>
      </c>
      <c r="C64" s="472" t="s">
        <v>1618</v>
      </c>
      <c r="D64" s="472" t="s">
        <v>1619</v>
      </c>
      <c r="E64" s="473">
        <v>3991.9</v>
      </c>
    </row>
    <row r="65" spans="1:5" ht="16.5" customHeight="1">
      <c r="A65" s="471">
        <v>30212</v>
      </c>
      <c r="B65" s="471" t="s">
        <v>1632</v>
      </c>
      <c r="C65" s="472" t="s">
        <v>1620</v>
      </c>
      <c r="D65" s="472" t="s">
        <v>1621</v>
      </c>
      <c r="E65" s="473">
        <v>5</v>
      </c>
    </row>
    <row r="66" spans="1:5" ht="16.5" customHeight="1">
      <c r="A66" s="471">
        <v>30212</v>
      </c>
      <c r="B66" s="471" t="s">
        <v>1632</v>
      </c>
      <c r="C66" s="472" t="s">
        <v>1599</v>
      </c>
      <c r="D66" s="472" t="s">
        <v>1599</v>
      </c>
      <c r="E66" s="473">
        <v>14</v>
      </c>
    </row>
    <row r="67" spans="1:5" ht="16.5" customHeight="1">
      <c r="A67" s="471">
        <v>30212</v>
      </c>
      <c r="B67" s="471" t="s">
        <v>1632</v>
      </c>
      <c r="C67" s="472" t="s">
        <v>1633</v>
      </c>
      <c r="D67" s="472" t="s">
        <v>1632</v>
      </c>
      <c r="E67" s="473">
        <v>86.1</v>
      </c>
    </row>
    <row r="68" spans="1:5" ht="16.5" customHeight="1">
      <c r="A68" s="471">
        <v>30213</v>
      </c>
      <c r="B68" s="471" t="s">
        <v>1634</v>
      </c>
      <c r="C68" s="472" t="s">
        <v>1635</v>
      </c>
      <c r="D68" s="472" t="s">
        <v>1636</v>
      </c>
      <c r="E68" s="473">
        <v>2757.17</v>
      </c>
    </row>
    <row r="69" spans="1:5" ht="16.5" customHeight="1">
      <c r="A69" s="471">
        <v>30213</v>
      </c>
      <c r="B69" s="471" t="s">
        <v>1634</v>
      </c>
      <c r="C69" s="472" t="s">
        <v>1599</v>
      </c>
      <c r="D69" s="472" t="s">
        <v>1599</v>
      </c>
      <c r="E69" s="473">
        <v>20</v>
      </c>
    </row>
    <row r="70" spans="1:5" ht="16.5" customHeight="1">
      <c r="A70" s="471">
        <v>30213</v>
      </c>
      <c r="B70" s="471" t="s">
        <v>1634</v>
      </c>
      <c r="C70" s="472" t="s">
        <v>1620</v>
      </c>
      <c r="D70" s="472" t="s">
        <v>1621</v>
      </c>
      <c r="E70" s="473">
        <v>1570.43</v>
      </c>
    </row>
    <row r="71" spans="1:5" ht="16.5" customHeight="1">
      <c r="A71" s="471">
        <v>30214</v>
      </c>
      <c r="B71" s="471" t="s">
        <v>1637</v>
      </c>
      <c r="C71" s="472" t="s">
        <v>1620</v>
      </c>
      <c r="D71" s="472" t="s">
        <v>1621</v>
      </c>
      <c r="E71" s="473">
        <v>59.47</v>
      </c>
    </row>
    <row r="72" spans="1:5" ht="16.5" customHeight="1">
      <c r="A72" s="471">
        <v>30214</v>
      </c>
      <c r="B72" s="471" t="s">
        <v>1637</v>
      </c>
      <c r="C72" s="472" t="s">
        <v>1618</v>
      </c>
      <c r="D72" s="472" t="s">
        <v>1619</v>
      </c>
      <c r="E72" s="473">
        <v>744.56</v>
      </c>
    </row>
    <row r="73" spans="1:5" ht="16.5" customHeight="1">
      <c r="A73" s="471">
        <v>30215</v>
      </c>
      <c r="B73" s="471" t="s">
        <v>1638</v>
      </c>
      <c r="C73" s="472" t="s">
        <v>1639</v>
      </c>
      <c r="D73" s="472" t="s">
        <v>1638</v>
      </c>
      <c r="E73" s="473">
        <v>1678.97</v>
      </c>
    </row>
    <row r="74" spans="1:5" ht="16.5" customHeight="1">
      <c r="A74" s="471">
        <v>30215</v>
      </c>
      <c r="B74" s="471" t="s">
        <v>1638</v>
      </c>
      <c r="C74" s="472" t="s">
        <v>1599</v>
      </c>
      <c r="D74" s="472" t="s">
        <v>1599</v>
      </c>
      <c r="E74" s="473">
        <v>4</v>
      </c>
    </row>
    <row r="75" spans="1:5" ht="16.5" customHeight="1">
      <c r="A75" s="471">
        <v>30215</v>
      </c>
      <c r="B75" s="471" t="s">
        <v>1638</v>
      </c>
      <c r="C75" s="472" t="s">
        <v>1620</v>
      </c>
      <c r="D75" s="472" t="s">
        <v>1621</v>
      </c>
      <c r="E75" s="473">
        <v>87.01</v>
      </c>
    </row>
    <row r="76" spans="1:5" ht="16.5" customHeight="1">
      <c r="A76" s="471">
        <v>30216</v>
      </c>
      <c r="B76" s="471" t="s">
        <v>1640</v>
      </c>
      <c r="C76" s="472" t="s">
        <v>1620</v>
      </c>
      <c r="D76" s="472" t="s">
        <v>1621</v>
      </c>
      <c r="E76" s="473">
        <v>712.77</v>
      </c>
    </row>
    <row r="77" spans="1:5" ht="16.5" customHeight="1">
      <c r="A77" s="471">
        <v>30216</v>
      </c>
      <c r="B77" s="471" t="s">
        <v>1640</v>
      </c>
      <c r="C77" s="472" t="s">
        <v>1599</v>
      </c>
      <c r="D77" s="472" t="s">
        <v>1599</v>
      </c>
      <c r="E77" s="473">
        <v>14.28</v>
      </c>
    </row>
    <row r="78" spans="1:5" ht="16.5" customHeight="1">
      <c r="A78" s="471">
        <v>30216</v>
      </c>
      <c r="B78" s="471" t="s">
        <v>1640</v>
      </c>
      <c r="C78" s="472" t="s">
        <v>1641</v>
      </c>
      <c r="D78" s="472" t="s">
        <v>1640</v>
      </c>
      <c r="E78" s="473">
        <v>1257.64</v>
      </c>
    </row>
    <row r="79" spans="1:5" ht="16.5" customHeight="1">
      <c r="A79" s="471">
        <v>30217</v>
      </c>
      <c r="B79" s="471" t="s">
        <v>1642</v>
      </c>
      <c r="C79" s="472" t="s">
        <v>1599</v>
      </c>
      <c r="D79" s="472" t="s">
        <v>1599</v>
      </c>
      <c r="E79" s="473">
        <v>92.2</v>
      </c>
    </row>
    <row r="80" spans="1:5" ht="16.5" customHeight="1">
      <c r="A80" s="471">
        <v>30217</v>
      </c>
      <c r="B80" s="471" t="s">
        <v>1642</v>
      </c>
      <c r="C80" s="472" t="s">
        <v>1643</v>
      </c>
      <c r="D80" s="472" t="s">
        <v>1642</v>
      </c>
      <c r="E80" s="473">
        <v>2130.87</v>
      </c>
    </row>
    <row r="81" spans="1:5" ht="16.5" customHeight="1">
      <c r="A81" s="471">
        <v>30217</v>
      </c>
      <c r="B81" s="471" t="s">
        <v>1642</v>
      </c>
      <c r="C81" s="472" t="s">
        <v>1620</v>
      </c>
      <c r="D81" s="472" t="s">
        <v>1621</v>
      </c>
      <c r="E81" s="473">
        <v>340.57</v>
      </c>
    </row>
    <row r="82" spans="1:5" ht="16.5" customHeight="1">
      <c r="A82" s="471">
        <v>30218</v>
      </c>
      <c r="B82" s="471" t="s">
        <v>1644</v>
      </c>
      <c r="C82" s="472" t="s">
        <v>1599</v>
      </c>
      <c r="D82" s="472" t="s">
        <v>1599</v>
      </c>
      <c r="E82" s="473">
        <v>10</v>
      </c>
    </row>
    <row r="83" spans="1:5" ht="16.5" customHeight="1">
      <c r="A83" s="471">
        <v>30218</v>
      </c>
      <c r="B83" s="471" t="s">
        <v>1644</v>
      </c>
      <c r="C83" s="472" t="s">
        <v>1620</v>
      </c>
      <c r="D83" s="472" t="s">
        <v>1621</v>
      </c>
      <c r="E83" s="473">
        <v>1797.86</v>
      </c>
    </row>
    <row r="84" spans="1:5" ht="16.5" customHeight="1">
      <c r="A84" s="471">
        <v>30218</v>
      </c>
      <c r="B84" s="471" t="s">
        <v>1644</v>
      </c>
      <c r="C84" s="472" t="s">
        <v>1645</v>
      </c>
      <c r="D84" s="472" t="s">
        <v>1646</v>
      </c>
      <c r="E84" s="473">
        <v>3374.46</v>
      </c>
    </row>
    <row r="85" spans="1:5" ht="16.5" customHeight="1">
      <c r="A85" s="471">
        <v>30224</v>
      </c>
      <c r="B85" s="471" t="s">
        <v>1647</v>
      </c>
      <c r="C85" s="472" t="s">
        <v>1620</v>
      </c>
      <c r="D85" s="472" t="s">
        <v>1621</v>
      </c>
      <c r="E85" s="473">
        <v>4</v>
      </c>
    </row>
    <row r="86" spans="1:5" ht="16.5" customHeight="1">
      <c r="A86" s="471">
        <v>30224</v>
      </c>
      <c r="B86" s="471" t="s">
        <v>1647</v>
      </c>
      <c r="C86" s="472" t="s">
        <v>1645</v>
      </c>
      <c r="D86" s="472" t="s">
        <v>1646</v>
      </c>
      <c r="E86" s="473">
        <v>357.18</v>
      </c>
    </row>
    <row r="87" spans="1:5" ht="16.5" customHeight="1">
      <c r="A87" s="471">
        <v>30225</v>
      </c>
      <c r="B87" s="471" t="s">
        <v>1648</v>
      </c>
      <c r="C87" s="472" t="s">
        <v>1620</v>
      </c>
      <c r="D87" s="472" t="s">
        <v>1621</v>
      </c>
      <c r="E87" s="473">
        <v>50</v>
      </c>
    </row>
    <row r="88" spans="1:5" ht="16.5" customHeight="1">
      <c r="A88" s="471">
        <v>30225</v>
      </c>
      <c r="B88" s="471" t="s">
        <v>1648</v>
      </c>
      <c r="C88" s="472" t="s">
        <v>1645</v>
      </c>
      <c r="D88" s="472" t="s">
        <v>1646</v>
      </c>
      <c r="E88" s="473">
        <v>96</v>
      </c>
    </row>
    <row r="89" spans="1:5" ht="16.5" customHeight="1">
      <c r="A89" s="471">
        <v>30226</v>
      </c>
      <c r="B89" s="471" t="s">
        <v>1649</v>
      </c>
      <c r="C89" s="472" t="s">
        <v>1599</v>
      </c>
      <c r="D89" s="472" t="s">
        <v>1599</v>
      </c>
      <c r="E89" s="473">
        <v>10</v>
      </c>
    </row>
    <row r="90" spans="1:5" ht="16.5" customHeight="1">
      <c r="A90" s="471">
        <v>30226</v>
      </c>
      <c r="B90" s="471" t="s">
        <v>1649</v>
      </c>
      <c r="C90" s="472" t="s">
        <v>1620</v>
      </c>
      <c r="D90" s="472" t="s">
        <v>1621</v>
      </c>
      <c r="E90" s="473">
        <v>1765.76</v>
      </c>
    </row>
    <row r="91" spans="1:5" ht="16.5" customHeight="1">
      <c r="A91" s="471">
        <v>30226</v>
      </c>
      <c r="B91" s="471" t="s">
        <v>1649</v>
      </c>
      <c r="C91" s="472" t="s">
        <v>1624</v>
      </c>
      <c r="D91" s="472" t="s">
        <v>1625</v>
      </c>
      <c r="E91" s="473">
        <v>4644.43</v>
      </c>
    </row>
    <row r="92" spans="1:5" ht="16.5" customHeight="1">
      <c r="A92" s="471">
        <v>30227</v>
      </c>
      <c r="B92" s="471" t="s">
        <v>1625</v>
      </c>
      <c r="C92" s="472" t="s">
        <v>1624</v>
      </c>
      <c r="D92" s="472" t="s">
        <v>1625</v>
      </c>
      <c r="E92" s="473">
        <v>2386.62</v>
      </c>
    </row>
    <row r="93" spans="1:5" ht="16.5" customHeight="1">
      <c r="A93" s="471">
        <v>30227</v>
      </c>
      <c r="B93" s="471" t="s">
        <v>1625</v>
      </c>
      <c r="C93" s="472" t="s">
        <v>1620</v>
      </c>
      <c r="D93" s="472" t="s">
        <v>1621</v>
      </c>
      <c r="E93" s="473">
        <v>1571.17</v>
      </c>
    </row>
    <row r="94" spans="1:5" ht="16.5" customHeight="1">
      <c r="A94" s="471">
        <v>30228</v>
      </c>
      <c r="B94" s="471" t="s">
        <v>1650</v>
      </c>
      <c r="C94" s="472" t="s">
        <v>1620</v>
      </c>
      <c r="D94" s="472" t="s">
        <v>1621</v>
      </c>
      <c r="E94" s="473">
        <v>653.31</v>
      </c>
    </row>
    <row r="95" spans="1:5" ht="16.5" customHeight="1">
      <c r="A95" s="471">
        <v>30228</v>
      </c>
      <c r="B95" s="471" t="s">
        <v>1650</v>
      </c>
      <c r="C95" s="472" t="s">
        <v>1618</v>
      </c>
      <c r="D95" s="472" t="s">
        <v>1619</v>
      </c>
      <c r="E95" s="473">
        <v>460.26</v>
      </c>
    </row>
    <row r="96" spans="1:5" ht="16.5" customHeight="1">
      <c r="A96" s="471">
        <v>30228</v>
      </c>
      <c r="B96" s="471" t="s">
        <v>1650</v>
      </c>
      <c r="C96" s="472" t="s">
        <v>1599</v>
      </c>
      <c r="D96" s="472" t="s">
        <v>1599</v>
      </c>
      <c r="E96" s="473">
        <v>128.79</v>
      </c>
    </row>
    <row r="97" spans="1:5" ht="16.5" customHeight="1">
      <c r="A97" s="471">
        <v>30229</v>
      </c>
      <c r="B97" s="471" t="s">
        <v>1651</v>
      </c>
      <c r="C97" s="472" t="s">
        <v>1620</v>
      </c>
      <c r="D97" s="472" t="s">
        <v>1621</v>
      </c>
      <c r="E97" s="473">
        <v>1326.51</v>
      </c>
    </row>
    <row r="98" spans="1:5" ht="16.5" customHeight="1">
      <c r="A98" s="471">
        <v>30229</v>
      </c>
      <c r="B98" s="471" t="s">
        <v>1651</v>
      </c>
      <c r="C98" s="472" t="s">
        <v>1618</v>
      </c>
      <c r="D98" s="472" t="s">
        <v>1619</v>
      </c>
      <c r="E98" s="473">
        <v>903.36</v>
      </c>
    </row>
    <row r="99" spans="1:5" ht="16.5" customHeight="1">
      <c r="A99" s="471">
        <v>30229</v>
      </c>
      <c r="B99" s="471" t="s">
        <v>1651</v>
      </c>
      <c r="C99" s="472" t="s">
        <v>1599</v>
      </c>
      <c r="D99" s="472" t="s">
        <v>1599</v>
      </c>
      <c r="E99" s="473">
        <v>273.57</v>
      </c>
    </row>
    <row r="100" spans="1:5" ht="16.5" customHeight="1">
      <c r="A100" s="471">
        <v>30231</v>
      </c>
      <c r="B100" s="471" t="s">
        <v>1652</v>
      </c>
      <c r="C100" s="472" t="s">
        <v>1620</v>
      </c>
      <c r="D100" s="472" t="s">
        <v>1621</v>
      </c>
      <c r="E100" s="473">
        <v>469.9</v>
      </c>
    </row>
    <row r="101" spans="1:5" ht="16.5" customHeight="1">
      <c r="A101" s="471">
        <v>30231</v>
      </c>
      <c r="B101" s="471" t="s">
        <v>1652</v>
      </c>
      <c r="C101" s="472" t="s">
        <v>1653</v>
      </c>
      <c r="D101" s="472" t="s">
        <v>1652</v>
      </c>
      <c r="E101" s="473">
        <v>3080.63</v>
      </c>
    </row>
    <row r="102" spans="1:5" ht="16.5" customHeight="1">
      <c r="A102" s="471">
        <v>30231</v>
      </c>
      <c r="B102" s="471" t="s">
        <v>1652</v>
      </c>
      <c r="C102" s="472" t="s">
        <v>1599</v>
      </c>
      <c r="D102" s="472" t="s">
        <v>1599</v>
      </c>
      <c r="E102" s="473">
        <v>130</v>
      </c>
    </row>
    <row r="103" spans="1:5" ht="16.5" customHeight="1">
      <c r="A103" s="471">
        <v>30239</v>
      </c>
      <c r="B103" s="471" t="s">
        <v>1654</v>
      </c>
      <c r="C103" s="472" t="s">
        <v>1618</v>
      </c>
      <c r="D103" s="472" t="s">
        <v>1619</v>
      </c>
      <c r="E103" s="473">
        <v>920.04</v>
      </c>
    </row>
    <row r="104" spans="1:5" ht="16.5" customHeight="1">
      <c r="A104" s="471">
        <v>30239</v>
      </c>
      <c r="B104" s="471" t="s">
        <v>1654</v>
      </c>
      <c r="C104" s="472" t="s">
        <v>1620</v>
      </c>
      <c r="D104" s="472" t="s">
        <v>1621</v>
      </c>
      <c r="E104" s="473">
        <v>530.97</v>
      </c>
    </row>
    <row r="105" spans="1:5" ht="16.5" customHeight="1">
      <c r="A105" s="471">
        <v>30239</v>
      </c>
      <c r="B105" s="471" t="s">
        <v>1654</v>
      </c>
      <c r="C105" s="472" t="s">
        <v>1599</v>
      </c>
      <c r="D105" s="472" t="s">
        <v>1599</v>
      </c>
      <c r="E105" s="473">
        <v>2.59</v>
      </c>
    </row>
    <row r="106" spans="1:5" ht="16.5" customHeight="1">
      <c r="A106" s="471">
        <v>30240</v>
      </c>
      <c r="B106" s="471" t="s">
        <v>1655</v>
      </c>
      <c r="C106" s="472" t="s">
        <v>1618</v>
      </c>
      <c r="D106" s="472" t="s">
        <v>1619</v>
      </c>
      <c r="E106" s="473">
        <v>308.36</v>
      </c>
    </row>
    <row r="107" spans="1:5" ht="16.5" customHeight="1">
      <c r="A107" s="471">
        <v>30240</v>
      </c>
      <c r="B107" s="471" t="s">
        <v>1655</v>
      </c>
      <c r="C107" s="472" t="s">
        <v>1620</v>
      </c>
      <c r="D107" s="472" t="s">
        <v>1621</v>
      </c>
      <c r="E107" s="473">
        <v>108.42</v>
      </c>
    </row>
    <row r="108" spans="1:5" ht="16.5" customHeight="1">
      <c r="A108" s="471">
        <v>30299</v>
      </c>
      <c r="B108" s="471" t="s">
        <v>1656</v>
      </c>
      <c r="C108" s="472" t="s">
        <v>1620</v>
      </c>
      <c r="D108" s="472" t="s">
        <v>1621</v>
      </c>
      <c r="E108" s="473">
        <v>13904.44</v>
      </c>
    </row>
    <row r="109" spans="1:5" ht="16.5" customHeight="1">
      <c r="A109" s="471">
        <v>30299</v>
      </c>
      <c r="B109" s="471" t="s">
        <v>1656</v>
      </c>
      <c r="C109" s="472" t="s">
        <v>1657</v>
      </c>
      <c r="D109" s="472" t="s">
        <v>1656</v>
      </c>
      <c r="E109" s="473">
        <v>260744.7</v>
      </c>
    </row>
    <row r="110" spans="1:5" ht="16.5" customHeight="1">
      <c r="A110" s="471">
        <v>30299</v>
      </c>
      <c r="B110" s="471" t="s">
        <v>1656</v>
      </c>
      <c r="C110" s="472" t="s">
        <v>1599</v>
      </c>
      <c r="D110" s="472" t="s">
        <v>1599</v>
      </c>
      <c r="E110" s="473">
        <v>35.5</v>
      </c>
    </row>
    <row r="111" spans="1:5" ht="16.5" customHeight="1">
      <c r="A111" s="471">
        <v>303</v>
      </c>
      <c r="B111" s="471" t="s">
        <v>1658</v>
      </c>
      <c r="C111" s="472"/>
      <c r="D111" s="472"/>
      <c r="E111" s="473">
        <v>2373.71</v>
      </c>
    </row>
    <row r="112" spans="1:5" ht="16.5" customHeight="1">
      <c r="A112" s="471">
        <v>30301</v>
      </c>
      <c r="B112" s="471" t="s">
        <v>1659</v>
      </c>
      <c r="C112" s="472" t="s">
        <v>1599</v>
      </c>
      <c r="D112" s="472" t="s">
        <v>1599</v>
      </c>
      <c r="E112" s="473">
        <v>154.34</v>
      </c>
    </row>
    <row r="113" spans="1:5" ht="16.5" customHeight="1">
      <c r="A113" s="471">
        <v>30301</v>
      </c>
      <c r="B113" s="471" t="s">
        <v>1659</v>
      </c>
      <c r="C113" s="472" t="s">
        <v>1660</v>
      </c>
      <c r="D113" s="472" t="s">
        <v>1661</v>
      </c>
      <c r="E113" s="473">
        <v>814.25</v>
      </c>
    </row>
    <row r="114" spans="1:5" ht="16.5" customHeight="1">
      <c r="A114" s="471">
        <v>30302</v>
      </c>
      <c r="B114" s="471" t="s">
        <v>1662</v>
      </c>
      <c r="C114" s="472" t="s">
        <v>1599</v>
      </c>
      <c r="D114" s="472" t="s">
        <v>1599</v>
      </c>
      <c r="E114" s="473">
        <v>184.63</v>
      </c>
    </row>
    <row r="115" spans="1:5" ht="16.5" customHeight="1">
      <c r="A115" s="471">
        <v>30304</v>
      </c>
      <c r="B115" s="471" t="s">
        <v>1663</v>
      </c>
      <c r="C115" s="472" t="s">
        <v>1664</v>
      </c>
      <c r="D115" s="472" t="s">
        <v>1665</v>
      </c>
      <c r="E115" s="473">
        <v>490.97</v>
      </c>
    </row>
    <row r="116" spans="1:5" ht="16.5" customHeight="1">
      <c r="A116" s="471">
        <v>30304</v>
      </c>
      <c r="B116" s="471" t="s">
        <v>1663</v>
      </c>
      <c r="C116" s="472" t="s">
        <v>1599</v>
      </c>
      <c r="D116" s="472" t="s">
        <v>1599</v>
      </c>
      <c r="E116" s="473">
        <v>106.63</v>
      </c>
    </row>
    <row r="117" spans="1:5" ht="16.5" customHeight="1">
      <c r="A117" s="471">
        <v>30399</v>
      </c>
      <c r="B117" s="471" t="s">
        <v>1666</v>
      </c>
      <c r="C117" s="472" t="s">
        <v>1667</v>
      </c>
      <c r="D117" s="472" t="s">
        <v>1668</v>
      </c>
      <c r="E117" s="473">
        <v>566.95</v>
      </c>
    </row>
    <row r="118" spans="1:5" ht="16.5" customHeight="1">
      <c r="A118" s="471">
        <v>30399</v>
      </c>
      <c r="B118" s="471" t="s">
        <v>1666</v>
      </c>
      <c r="C118" s="472" t="s">
        <v>1599</v>
      </c>
      <c r="D118" s="472" t="s">
        <v>1599</v>
      </c>
      <c r="E118" s="473">
        <v>55.94</v>
      </c>
    </row>
    <row r="119" spans="1:5" ht="16.5" customHeight="1">
      <c r="A119" s="471">
        <v>307</v>
      </c>
      <c r="B119" s="471" t="s">
        <v>1669</v>
      </c>
      <c r="C119" s="472" t="s">
        <v>1670</v>
      </c>
      <c r="D119" s="472" t="s">
        <v>1670</v>
      </c>
      <c r="E119" s="473">
        <v>2467</v>
      </c>
    </row>
    <row r="120" spans="1:5" ht="16.5" customHeight="1">
      <c r="A120" s="471">
        <v>30701</v>
      </c>
      <c r="B120" s="471" t="s">
        <v>1671</v>
      </c>
      <c r="C120" s="472" t="s">
        <v>1672</v>
      </c>
      <c r="D120" s="472" t="s">
        <v>1671</v>
      </c>
      <c r="E120" s="473">
        <v>2467</v>
      </c>
    </row>
    <row r="121" spans="1:5" ht="16.5" customHeight="1">
      <c r="A121" s="471">
        <v>310</v>
      </c>
      <c r="B121" s="471" t="s">
        <v>1673</v>
      </c>
      <c r="C121" s="472" t="s">
        <v>1674</v>
      </c>
      <c r="D121" s="472" t="s">
        <v>1674</v>
      </c>
      <c r="E121" s="473">
        <v>7430.82</v>
      </c>
    </row>
    <row r="122" spans="1:5" ht="16.5" customHeight="1">
      <c r="A122" s="471">
        <v>31001</v>
      </c>
      <c r="B122" s="471" t="s">
        <v>1675</v>
      </c>
      <c r="C122" s="472" t="s">
        <v>1676</v>
      </c>
      <c r="D122" s="472" t="s">
        <v>1677</v>
      </c>
      <c r="E122" s="473">
        <v>690</v>
      </c>
    </row>
    <row r="123" spans="1:5" ht="16.5" customHeight="1">
      <c r="A123" s="471">
        <v>31002</v>
      </c>
      <c r="B123" s="471" t="s">
        <v>1678</v>
      </c>
      <c r="C123" s="472" t="s">
        <v>1676</v>
      </c>
      <c r="D123" s="472" t="s">
        <v>1677</v>
      </c>
      <c r="E123" s="473">
        <v>108</v>
      </c>
    </row>
    <row r="124" spans="1:5" ht="16.5" customHeight="1">
      <c r="A124" s="471">
        <v>31003</v>
      </c>
      <c r="B124" s="471" t="s">
        <v>1679</v>
      </c>
      <c r="C124" s="472" t="s">
        <v>1680</v>
      </c>
      <c r="D124" s="472" t="s">
        <v>1681</v>
      </c>
      <c r="E124" s="473">
        <v>45</v>
      </c>
    </row>
    <row r="125" spans="1:5" ht="16.5" customHeight="1">
      <c r="A125" s="471">
        <v>31003</v>
      </c>
      <c r="B125" s="471" t="s">
        <v>1679</v>
      </c>
      <c r="C125" s="472" t="s">
        <v>1676</v>
      </c>
      <c r="D125" s="472" t="s">
        <v>1677</v>
      </c>
      <c r="E125" s="473">
        <v>1173</v>
      </c>
    </row>
    <row r="126" spans="1:5" ht="16.5" customHeight="1">
      <c r="A126" s="471">
        <v>31005</v>
      </c>
      <c r="B126" s="471" t="s">
        <v>1682</v>
      </c>
      <c r="C126" s="472" t="s">
        <v>1676</v>
      </c>
      <c r="D126" s="472" t="s">
        <v>1677</v>
      </c>
      <c r="E126" s="473">
        <v>342</v>
      </c>
    </row>
    <row r="127" spans="1:5" ht="16.5" customHeight="1">
      <c r="A127" s="471">
        <v>31005</v>
      </c>
      <c r="B127" s="471" t="s">
        <v>1682</v>
      </c>
      <c r="C127" s="472" t="s">
        <v>1683</v>
      </c>
      <c r="D127" s="472" t="s">
        <v>1682</v>
      </c>
      <c r="E127" s="473">
        <v>2000</v>
      </c>
    </row>
    <row r="128" spans="1:5" ht="16.5" customHeight="1">
      <c r="A128" s="471">
        <v>31006</v>
      </c>
      <c r="B128" s="471" t="s">
        <v>1684</v>
      </c>
      <c r="C128" s="472" t="s">
        <v>1685</v>
      </c>
      <c r="D128" s="472" t="s">
        <v>1684</v>
      </c>
      <c r="E128" s="473">
        <v>29</v>
      </c>
    </row>
    <row r="129" spans="1:5" ht="16.5" customHeight="1">
      <c r="A129" s="471">
        <v>31006</v>
      </c>
      <c r="B129" s="471" t="s">
        <v>1684</v>
      </c>
      <c r="C129" s="472" t="s">
        <v>1676</v>
      </c>
      <c r="D129" s="472" t="s">
        <v>1677</v>
      </c>
      <c r="E129" s="473">
        <v>220</v>
      </c>
    </row>
    <row r="130" spans="1:5" ht="16.5" customHeight="1">
      <c r="A130" s="471">
        <v>31007</v>
      </c>
      <c r="B130" s="471" t="s">
        <v>1686</v>
      </c>
      <c r="C130" s="472" t="s">
        <v>1680</v>
      </c>
      <c r="D130" s="472" t="s">
        <v>1681</v>
      </c>
      <c r="E130" s="473">
        <v>147.62</v>
      </c>
    </row>
    <row r="131" spans="1:5" ht="16.5" customHeight="1">
      <c r="A131" s="471">
        <v>31007</v>
      </c>
      <c r="B131" s="471" t="s">
        <v>1686</v>
      </c>
      <c r="C131" s="472" t="s">
        <v>1676</v>
      </c>
      <c r="D131" s="472" t="s">
        <v>1677</v>
      </c>
      <c r="E131" s="473">
        <v>542.2</v>
      </c>
    </row>
    <row r="132" spans="1:5" ht="16.5" customHeight="1">
      <c r="A132" s="471">
        <v>31013</v>
      </c>
      <c r="B132" s="471" t="s">
        <v>1687</v>
      </c>
      <c r="C132" s="472" t="s">
        <v>1688</v>
      </c>
      <c r="D132" s="472" t="s">
        <v>1687</v>
      </c>
      <c r="E132" s="473">
        <v>420</v>
      </c>
    </row>
    <row r="133" spans="1:5" ht="16.5" customHeight="1">
      <c r="A133" s="471">
        <v>31019</v>
      </c>
      <c r="B133" s="471" t="s">
        <v>1689</v>
      </c>
      <c r="C133" s="472" t="s">
        <v>1690</v>
      </c>
      <c r="D133" s="472" t="s">
        <v>1691</v>
      </c>
      <c r="E133" s="473">
        <v>24</v>
      </c>
    </row>
    <row r="134" spans="1:5" ht="16.5" customHeight="1">
      <c r="A134" s="471">
        <v>31099</v>
      </c>
      <c r="B134" s="471" t="s">
        <v>1691</v>
      </c>
      <c r="C134" s="472" t="s">
        <v>1676</v>
      </c>
      <c r="D134" s="472" t="s">
        <v>1677</v>
      </c>
      <c r="E134" s="473">
        <v>1160</v>
      </c>
    </row>
    <row r="135" spans="1:5" ht="16.5" customHeight="1">
      <c r="A135" s="471">
        <v>31099</v>
      </c>
      <c r="B135" s="471" t="s">
        <v>1691</v>
      </c>
      <c r="C135" s="472" t="s">
        <v>1690</v>
      </c>
      <c r="D135" s="472" t="s">
        <v>1691</v>
      </c>
      <c r="E135" s="473">
        <v>530</v>
      </c>
    </row>
    <row r="136" spans="1:5" ht="16.5" customHeight="1">
      <c r="A136" s="471">
        <v>312</v>
      </c>
      <c r="B136" s="471" t="s">
        <v>1692</v>
      </c>
      <c r="C136" s="472" t="s">
        <v>1693</v>
      </c>
      <c r="D136" s="472" t="s">
        <v>1693</v>
      </c>
      <c r="E136" s="473">
        <v>700</v>
      </c>
    </row>
    <row r="137" spans="1:5" ht="16.5" customHeight="1">
      <c r="A137" s="471">
        <v>31299</v>
      </c>
      <c r="B137" s="471" t="s">
        <v>1694</v>
      </c>
      <c r="C137" s="472" t="s">
        <v>1695</v>
      </c>
      <c r="D137" s="472" t="s">
        <v>1694</v>
      </c>
      <c r="E137" s="473">
        <v>700</v>
      </c>
    </row>
    <row r="138" spans="1:5" ht="16.5" customHeight="1">
      <c r="A138" s="471">
        <v>399</v>
      </c>
      <c r="B138" s="471" t="s">
        <v>84</v>
      </c>
      <c r="C138" s="472" t="s">
        <v>1696</v>
      </c>
      <c r="D138" s="472" t="s">
        <v>1696</v>
      </c>
      <c r="E138" s="473">
        <v>408983.34</v>
      </c>
    </row>
    <row r="139" spans="1:5" ht="16.5" customHeight="1">
      <c r="A139" s="471">
        <v>39999</v>
      </c>
      <c r="B139" s="471" t="s">
        <v>1193</v>
      </c>
      <c r="C139" s="472" t="s">
        <v>1697</v>
      </c>
      <c r="D139" s="472" t="s">
        <v>1193</v>
      </c>
      <c r="E139" s="473">
        <v>408983.34</v>
      </c>
    </row>
    <row r="140" spans="1:5" ht="12">
      <c r="A140" s="475"/>
      <c r="B140" s="475"/>
      <c r="C140" s="475"/>
      <c r="D140" s="475"/>
      <c r="E140" s="475"/>
    </row>
    <row r="141" spans="1:5" ht="12">
      <c r="A141" s="475"/>
      <c r="B141" s="475"/>
      <c r="C141" s="475"/>
      <c r="D141" s="475"/>
      <c r="E141" s="475"/>
    </row>
    <row r="142" spans="1:5" ht="12">
      <c r="A142" s="475"/>
      <c r="B142" s="475"/>
      <c r="C142" s="475"/>
      <c r="D142" s="475"/>
      <c r="E142" s="475"/>
    </row>
    <row r="143" spans="1:5" ht="12">
      <c r="A143" s="475"/>
      <c r="B143" s="475"/>
      <c r="C143" s="475"/>
      <c r="D143" s="475"/>
      <c r="E143" s="475"/>
    </row>
    <row r="144" spans="1:5" ht="12">
      <c r="A144" s="475"/>
      <c r="B144" s="475"/>
      <c r="C144" s="475"/>
      <c r="D144" s="475"/>
      <c r="E144" s="475"/>
    </row>
    <row r="145" spans="1:5" ht="12">
      <c r="A145" s="475"/>
      <c r="B145" s="475"/>
      <c r="C145" s="475"/>
      <c r="D145" s="475"/>
      <c r="E145" s="475"/>
    </row>
    <row r="146" spans="1:5" ht="12">
      <c r="A146" s="475"/>
      <c r="B146" s="475"/>
      <c r="C146" s="475"/>
      <c r="D146" s="475"/>
      <c r="E146" s="475"/>
    </row>
    <row r="147" spans="1:5" ht="12">
      <c r="A147" s="475"/>
      <c r="B147" s="475"/>
      <c r="C147" s="475"/>
      <c r="D147" s="475"/>
      <c r="E147" s="475"/>
    </row>
    <row r="148" spans="1:5" ht="12">
      <c r="A148" s="475"/>
      <c r="B148" s="475"/>
      <c r="C148" s="475"/>
      <c r="D148" s="475"/>
      <c r="E148" s="475"/>
    </row>
    <row r="149" spans="1:5" ht="12">
      <c r="A149" s="475"/>
      <c r="B149" s="475"/>
      <c r="C149" s="475"/>
      <c r="D149" s="475"/>
      <c r="E149" s="475"/>
    </row>
    <row r="150" spans="1:5" ht="12">
      <c r="A150" s="475"/>
      <c r="B150" s="475"/>
      <c r="C150" s="475"/>
      <c r="D150" s="475"/>
      <c r="E150" s="475"/>
    </row>
    <row r="151" spans="1:5" ht="12">
      <c r="A151" s="475"/>
      <c r="B151" s="475"/>
      <c r="C151" s="475"/>
      <c r="D151" s="475"/>
      <c r="E151" s="475"/>
    </row>
    <row r="152" spans="1:5" ht="12">
      <c r="A152" s="475"/>
      <c r="B152" s="475"/>
      <c r="C152" s="475"/>
      <c r="D152" s="475"/>
      <c r="E152" s="475"/>
    </row>
    <row r="153" spans="1:5" ht="12">
      <c r="A153" s="475"/>
      <c r="B153" s="475"/>
      <c r="C153" s="475"/>
      <c r="D153" s="475"/>
      <c r="E153" s="475"/>
    </row>
    <row r="154" spans="1:5" ht="12">
      <c r="A154" s="475"/>
      <c r="B154" s="475"/>
      <c r="C154" s="475"/>
      <c r="D154" s="475"/>
      <c r="E154" s="475"/>
    </row>
    <row r="155" spans="1:5" ht="12">
      <c r="A155" s="475"/>
      <c r="B155" s="475"/>
      <c r="C155" s="475"/>
      <c r="D155" s="475"/>
      <c r="E155" s="475"/>
    </row>
    <row r="156" spans="1:5" ht="12">
      <c r="A156" s="475"/>
      <c r="B156" s="475"/>
      <c r="C156" s="475"/>
      <c r="D156" s="475"/>
      <c r="E156" s="475"/>
    </row>
    <row r="157" spans="1:5" ht="12">
      <c r="A157" s="475"/>
      <c r="B157" s="475"/>
      <c r="C157" s="475"/>
      <c r="D157" s="475"/>
      <c r="E157" s="475"/>
    </row>
    <row r="158" spans="1:5" ht="12">
      <c r="A158" s="475"/>
      <c r="B158" s="475"/>
      <c r="C158" s="475"/>
      <c r="D158" s="475"/>
      <c r="E158" s="475"/>
    </row>
    <row r="159" spans="1:5" ht="12">
      <c r="A159" s="475"/>
      <c r="B159" s="475"/>
      <c r="C159" s="475"/>
      <c r="D159" s="475"/>
      <c r="E159" s="475"/>
    </row>
    <row r="160" spans="1:5" ht="12">
      <c r="A160" s="475"/>
      <c r="B160" s="475"/>
      <c r="C160" s="475"/>
      <c r="D160" s="475"/>
      <c r="E160" s="475"/>
    </row>
    <row r="161" spans="1:5" ht="12">
      <c r="A161" s="475"/>
      <c r="B161" s="475"/>
      <c r="C161" s="475"/>
      <c r="D161" s="475"/>
      <c r="E161" s="475"/>
    </row>
    <row r="162" spans="1:5" ht="12">
      <c r="A162" s="475"/>
      <c r="B162" s="475"/>
      <c r="C162" s="475"/>
      <c r="D162" s="475"/>
      <c r="E162" s="475"/>
    </row>
    <row r="163" spans="1:5" ht="12">
      <c r="A163" s="475"/>
      <c r="B163" s="475"/>
      <c r="C163" s="475"/>
      <c r="D163" s="475"/>
      <c r="E163" s="475"/>
    </row>
    <row r="164" spans="1:5" ht="12">
      <c r="A164" s="475"/>
      <c r="B164" s="475"/>
      <c r="C164" s="475"/>
      <c r="D164" s="475"/>
      <c r="E164" s="475"/>
    </row>
    <row r="165" spans="1:5" ht="12">
      <c r="A165" s="475"/>
      <c r="B165" s="475"/>
      <c r="C165" s="475"/>
      <c r="D165" s="475"/>
      <c r="E165" s="475"/>
    </row>
    <row r="166" spans="1:5" ht="12">
      <c r="A166" s="475"/>
      <c r="B166" s="475"/>
      <c r="C166" s="475"/>
      <c r="D166" s="475"/>
      <c r="E166" s="475"/>
    </row>
    <row r="167" spans="1:5" ht="12">
      <c r="A167" s="475"/>
      <c r="B167" s="475"/>
      <c r="C167" s="475"/>
      <c r="D167" s="475"/>
      <c r="E167" s="475"/>
    </row>
    <row r="168" spans="1:5" ht="12">
      <c r="A168" s="475"/>
      <c r="B168" s="475"/>
      <c r="C168" s="475"/>
      <c r="D168" s="475"/>
      <c r="E168" s="475"/>
    </row>
    <row r="169" spans="1:5" ht="12">
      <c r="A169" s="475"/>
      <c r="B169" s="475"/>
      <c r="C169" s="475"/>
      <c r="D169" s="475"/>
      <c r="E169" s="475"/>
    </row>
    <row r="170" spans="1:5" ht="12">
      <c r="A170" s="475"/>
      <c r="B170" s="475"/>
      <c r="C170" s="475"/>
      <c r="D170" s="475"/>
      <c r="E170" s="475"/>
    </row>
    <row r="171" spans="1:5" ht="12">
      <c r="A171" s="475"/>
      <c r="B171" s="475"/>
      <c r="C171" s="475"/>
      <c r="D171" s="475"/>
      <c r="E171" s="475"/>
    </row>
    <row r="172" spans="1:5" ht="12">
      <c r="A172" s="475"/>
      <c r="B172" s="475"/>
      <c r="C172" s="475"/>
      <c r="D172" s="475"/>
      <c r="E172" s="475"/>
    </row>
    <row r="173" spans="1:5" ht="12">
      <c r="A173" s="475"/>
      <c r="B173" s="475"/>
      <c r="C173" s="475"/>
      <c r="D173" s="475"/>
      <c r="E173" s="475"/>
    </row>
    <row r="174" spans="1:5" ht="12">
      <c r="A174" s="475"/>
      <c r="B174" s="475"/>
      <c r="C174" s="475"/>
      <c r="D174" s="475"/>
      <c r="E174" s="475"/>
    </row>
    <row r="175" spans="1:5" ht="12">
      <c r="A175" s="475"/>
      <c r="B175" s="475"/>
      <c r="C175" s="475"/>
      <c r="D175" s="475"/>
      <c r="E175" s="475"/>
    </row>
    <row r="176" spans="1:5" ht="12">
      <c r="A176" s="475"/>
      <c r="B176" s="475"/>
      <c r="C176" s="475"/>
      <c r="D176" s="475"/>
      <c r="E176" s="475"/>
    </row>
    <row r="177" spans="1:5" ht="12">
      <c r="A177" s="475"/>
      <c r="B177" s="475"/>
      <c r="C177" s="475"/>
      <c r="D177" s="475"/>
      <c r="E177" s="475"/>
    </row>
    <row r="178" spans="1:5" ht="12">
      <c r="A178" s="475"/>
      <c r="B178" s="475"/>
      <c r="C178" s="475"/>
      <c r="D178" s="475"/>
      <c r="E178" s="475"/>
    </row>
    <row r="179" spans="1:5" ht="12">
      <c r="A179" s="475"/>
      <c r="B179" s="475"/>
      <c r="C179" s="475"/>
      <c r="D179" s="475"/>
      <c r="E179" s="475"/>
    </row>
    <row r="180" spans="1:5" ht="12">
      <c r="A180" s="475"/>
      <c r="B180" s="475"/>
      <c r="C180" s="475"/>
      <c r="D180" s="475"/>
      <c r="E180" s="475"/>
    </row>
    <row r="181" spans="1:5" ht="12">
      <c r="A181" s="475"/>
      <c r="B181" s="475"/>
      <c r="C181" s="475"/>
      <c r="D181" s="475"/>
      <c r="E181" s="475"/>
    </row>
    <row r="182" spans="1:5" ht="12">
      <c r="A182" s="475"/>
      <c r="B182" s="475"/>
      <c r="C182" s="475"/>
      <c r="D182" s="475"/>
      <c r="E182" s="475"/>
    </row>
    <row r="183" spans="1:5" ht="12">
      <c r="A183" s="475"/>
      <c r="B183" s="475"/>
      <c r="C183" s="475"/>
      <c r="D183" s="475"/>
      <c r="E183" s="475"/>
    </row>
    <row r="184" spans="1:5" ht="12">
      <c r="A184" s="475"/>
      <c r="B184" s="475"/>
      <c r="C184" s="475"/>
      <c r="D184" s="475"/>
      <c r="E184" s="475"/>
    </row>
    <row r="185" spans="1:5" ht="12">
      <c r="A185" s="475"/>
      <c r="B185" s="475"/>
      <c r="C185" s="475"/>
      <c r="D185" s="475"/>
      <c r="E185" s="475"/>
    </row>
    <row r="186" spans="1:5" ht="12">
      <c r="A186" s="475"/>
      <c r="B186" s="475"/>
      <c r="C186" s="475"/>
      <c r="D186" s="475"/>
      <c r="E186" s="475"/>
    </row>
    <row r="187" spans="1:5" ht="12">
      <c r="A187" s="475"/>
      <c r="B187" s="475"/>
      <c r="C187" s="475"/>
      <c r="D187" s="475"/>
      <c r="E187" s="475"/>
    </row>
    <row r="188" spans="1:5" ht="12">
      <c r="A188" s="475"/>
      <c r="B188" s="475"/>
      <c r="C188" s="475"/>
      <c r="D188" s="475"/>
      <c r="E188" s="475"/>
    </row>
    <row r="189" spans="1:5" ht="12">
      <c r="A189" s="475"/>
      <c r="B189" s="475"/>
      <c r="C189" s="475"/>
      <c r="D189" s="475"/>
      <c r="E189" s="475"/>
    </row>
    <row r="190" spans="1:5" ht="12">
      <c r="A190" s="475"/>
      <c r="B190" s="475"/>
      <c r="C190" s="475"/>
      <c r="D190" s="475"/>
      <c r="E190" s="475"/>
    </row>
    <row r="191" spans="1:5" ht="12">
      <c r="A191" s="475"/>
      <c r="B191" s="475"/>
      <c r="C191" s="475"/>
      <c r="D191" s="475"/>
      <c r="E191" s="475"/>
    </row>
    <row r="192" spans="1:5" ht="12">
      <c r="A192" s="475"/>
      <c r="B192" s="475"/>
      <c r="C192" s="475"/>
      <c r="D192" s="475"/>
      <c r="E192" s="475"/>
    </row>
    <row r="193" spans="1:5" ht="12">
      <c r="A193" s="475"/>
      <c r="B193" s="475"/>
      <c r="C193" s="475"/>
      <c r="D193" s="475"/>
      <c r="E193" s="475"/>
    </row>
    <row r="194" spans="1:5" ht="12">
      <c r="A194" s="475"/>
      <c r="B194" s="475"/>
      <c r="C194" s="475"/>
      <c r="D194" s="475"/>
      <c r="E194" s="475"/>
    </row>
    <row r="195" spans="1:5" ht="12">
      <c r="A195" s="475"/>
      <c r="B195" s="475"/>
      <c r="C195" s="475"/>
      <c r="D195" s="475"/>
      <c r="E195" s="475"/>
    </row>
    <row r="196" spans="1:5" ht="12">
      <c r="A196" s="475"/>
      <c r="B196" s="475"/>
      <c r="C196" s="475"/>
      <c r="D196" s="475"/>
      <c r="E196" s="475"/>
    </row>
    <row r="197" spans="1:5" ht="12">
      <c r="A197" s="475"/>
      <c r="B197" s="475"/>
      <c r="C197" s="475"/>
      <c r="D197" s="475"/>
      <c r="E197" s="475"/>
    </row>
    <row r="198" spans="1:5" ht="12">
      <c r="A198" s="475"/>
      <c r="B198" s="475"/>
      <c r="C198" s="475"/>
      <c r="D198" s="475"/>
      <c r="E198" s="475"/>
    </row>
    <row r="199" spans="1:5" ht="12">
      <c r="A199" s="475"/>
      <c r="B199" s="475"/>
      <c r="C199" s="475"/>
      <c r="D199" s="475"/>
      <c r="E199" s="475"/>
    </row>
    <row r="200" spans="1:5" ht="12">
      <c r="A200" s="475"/>
      <c r="B200" s="475"/>
      <c r="C200" s="475"/>
      <c r="D200" s="475"/>
      <c r="E200" s="475"/>
    </row>
    <row r="201" spans="1:5" ht="12">
      <c r="A201" s="475"/>
      <c r="B201" s="475"/>
      <c r="C201" s="475"/>
      <c r="D201" s="475"/>
      <c r="E201" s="475"/>
    </row>
    <row r="202" spans="1:5" ht="12">
      <c r="A202" s="475"/>
      <c r="B202" s="475"/>
      <c r="C202" s="475"/>
      <c r="D202" s="475"/>
      <c r="E202" s="475"/>
    </row>
    <row r="203" spans="1:5" ht="12">
      <c r="A203" s="475"/>
      <c r="B203" s="475"/>
      <c r="C203" s="475"/>
      <c r="D203" s="475"/>
      <c r="E203" s="475"/>
    </row>
    <row r="204" spans="1:5" ht="12">
      <c r="A204" s="475"/>
      <c r="B204" s="475"/>
      <c r="C204" s="475"/>
      <c r="D204" s="475"/>
      <c r="E204" s="475"/>
    </row>
    <row r="205" spans="1:5" ht="12">
      <c r="A205" s="475"/>
      <c r="B205" s="475"/>
      <c r="C205" s="475"/>
      <c r="D205" s="475"/>
      <c r="E205" s="475"/>
    </row>
  </sheetData>
  <sheetProtection/>
  <mergeCells count="4">
    <mergeCell ref="A2:E2"/>
    <mergeCell ref="A4:B4"/>
    <mergeCell ref="C4:D4"/>
    <mergeCell ref="E4:E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103"/>
  <sheetViews>
    <sheetView zoomScalePageLayoutView="0" workbookViewId="0" topLeftCell="A1">
      <selection activeCell="A1" sqref="A1:IV1"/>
    </sheetView>
  </sheetViews>
  <sheetFormatPr defaultColWidth="9.00390625" defaultRowHeight="14.25"/>
  <cols>
    <col min="1" max="1" width="9.00390625" style="476" customWidth="1"/>
    <col min="2" max="16384" width="9.00390625" style="477" customWidth="1"/>
  </cols>
  <sheetData>
    <row r="1" s="164" customFormat="1" ht="14.25">
      <c r="A1" s="491" t="s">
        <v>1975</v>
      </c>
    </row>
    <row r="2" spans="1:13" ht="20.25" customHeight="1">
      <c r="A2" s="640" t="s">
        <v>1699</v>
      </c>
      <c r="B2" s="640"/>
      <c r="C2" s="640"/>
      <c r="D2" s="640"/>
      <c r="E2" s="640"/>
      <c r="F2" s="640"/>
      <c r="G2" s="640"/>
      <c r="H2" s="640"/>
      <c r="I2" s="640"/>
      <c r="J2" s="640"/>
      <c r="K2" s="640"/>
      <c r="L2" s="640"/>
      <c r="M2" s="640"/>
    </row>
    <row r="3" spans="1:13" ht="12">
      <c r="A3" s="478" t="s">
        <v>1700</v>
      </c>
      <c r="B3" s="479"/>
      <c r="C3" s="480"/>
      <c r="D3" s="476"/>
      <c r="E3" s="476"/>
      <c r="F3" s="476"/>
      <c r="G3" s="476"/>
      <c r="H3" s="476"/>
      <c r="I3" s="476"/>
      <c r="J3" s="476"/>
      <c r="K3" s="476"/>
      <c r="L3" s="481"/>
      <c r="M3" s="482" t="s">
        <v>1483</v>
      </c>
    </row>
    <row r="4" spans="1:13" ht="12">
      <c r="A4" s="641" t="s">
        <v>1701</v>
      </c>
      <c r="B4" s="642" t="s">
        <v>1702</v>
      </c>
      <c r="C4" s="643" t="s">
        <v>1703</v>
      </c>
      <c r="D4" s="644"/>
      <c r="E4" s="642" t="s">
        <v>1704</v>
      </c>
      <c r="F4" s="642" t="s">
        <v>1705</v>
      </c>
      <c r="G4" s="642"/>
      <c r="H4" s="642"/>
      <c r="I4" s="642"/>
      <c r="J4" s="642"/>
      <c r="K4" s="642"/>
      <c r="L4" s="642" t="s">
        <v>1706</v>
      </c>
      <c r="M4" s="642" t="s">
        <v>1707</v>
      </c>
    </row>
    <row r="5" spans="1:13" ht="12">
      <c r="A5" s="642"/>
      <c r="B5" s="642"/>
      <c r="C5" s="645" t="s">
        <v>1708</v>
      </c>
      <c r="D5" s="642" t="s">
        <v>1709</v>
      </c>
      <c r="E5" s="642"/>
      <c r="F5" s="642" t="s">
        <v>1263</v>
      </c>
      <c r="G5" s="642" t="s">
        <v>1710</v>
      </c>
      <c r="H5" s="642"/>
      <c r="I5" s="642"/>
      <c r="J5" s="642"/>
      <c r="K5" s="642" t="s">
        <v>1711</v>
      </c>
      <c r="L5" s="642"/>
      <c r="M5" s="642"/>
    </row>
    <row r="6" spans="1:13" ht="36">
      <c r="A6" s="642"/>
      <c r="B6" s="642"/>
      <c r="C6" s="646"/>
      <c r="D6" s="642"/>
      <c r="E6" s="642"/>
      <c r="F6" s="642"/>
      <c r="G6" s="483" t="s">
        <v>1712</v>
      </c>
      <c r="H6" s="483" t="s">
        <v>1563</v>
      </c>
      <c r="I6" s="483" t="s">
        <v>1564</v>
      </c>
      <c r="J6" s="483" t="s">
        <v>1713</v>
      </c>
      <c r="K6" s="642"/>
      <c r="L6" s="642"/>
      <c r="M6" s="642"/>
    </row>
    <row r="7" spans="1:13" s="488" customFormat="1" ht="12">
      <c r="A7" s="484" t="s">
        <v>1263</v>
      </c>
      <c r="B7" s="485"/>
      <c r="C7" s="486"/>
      <c r="D7" s="485"/>
      <c r="E7" s="485"/>
      <c r="F7" s="487">
        <f aca="true" t="shared" si="0" ref="F7:K7">SUM(F8:F92)</f>
        <v>6104.179999999999</v>
      </c>
      <c r="G7" s="487">
        <f t="shared" si="0"/>
        <v>5997.179999999999</v>
      </c>
      <c r="H7" s="487">
        <f t="shared" si="0"/>
        <v>5841.179999999999</v>
      </c>
      <c r="I7" s="487">
        <f t="shared" si="0"/>
        <v>150</v>
      </c>
      <c r="J7" s="487">
        <f t="shared" si="0"/>
        <v>6</v>
      </c>
      <c r="K7" s="487">
        <f t="shared" si="0"/>
        <v>107</v>
      </c>
      <c r="L7" s="487"/>
      <c r="M7" s="487"/>
    </row>
    <row r="8" spans="1:13" ht="72">
      <c r="A8" s="484" t="s">
        <v>1347</v>
      </c>
      <c r="B8" s="485" t="s">
        <v>1714</v>
      </c>
      <c r="C8" s="486" t="s">
        <v>1715</v>
      </c>
      <c r="D8" s="485" t="s">
        <v>1716</v>
      </c>
      <c r="E8" s="485" t="s">
        <v>1717</v>
      </c>
      <c r="F8" s="487">
        <v>10</v>
      </c>
      <c r="G8" s="487">
        <v>10</v>
      </c>
      <c r="H8" s="487">
        <v>10</v>
      </c>
      <c r="I8" s="487">
        <v>0</v>
      </c>
      <c r="J8" s="487">
        <v>0</v>
      </c>
      <c r="K8" s="487">
        <v>0</v>
      </c>
      <c r="L8" s="487"/>
      <c r="M8" s="487"/>
    </row>
    <row r="9" spans="1:13" ht="48">
      <c r="A9" s="484" t="s">
        <v>1350</v>
      </c>
      <c r="B9" s="485" t="s">
        <v>1714</v>
      </c>
      <c r="C9" s="486" t="s">
        <v>1718</v>
      </c>
      <c r="D9" s="485" t="s">
        <v>1719</v>
      </c>
      <c r="E9" s="485" t="s">
        <v>1720</v>
      </c>
      <c r="F9" s="487">
        <v>10</v>
      </c>
      <c r="G9" s="487">
        <v>10</v>
      </c>
      <c r="H9" s="487">
        <v>10</v>
      </c>
      <c r="I9" s="487">
        <v>0</v>
      </c>
      <c r="J9" s="487">
        <v>0</v>
      </c>
      <c r="K9" s="487">
        <v>0</v>
      </c>
      <c r="L9" s="487"/>
      <c r="M9" s="487"/>
    </row>
    <row r="10" spans="1:13" ht="48">
      <c r="A10" s="484" t="s">
        <v>1353</v>
      </c>
      <c r="B10" s="485" t="s">
        <v>1714</v>
      </c>
      <c r="C10" s="486" t="s">
        <v>1721</v>
      </c>
      <c r="D10" s="485" t="s">
        <v>1722</v>
      </c>
      <c r="E10" s="485" t="s">
        <v>1723</v>
      </c>
      <c r="F10" s="487">
        <v>22</v>
      </c>
      <c r="G10" s="487">
        <v>22</v>
      </c>
      <c r="H10" s="487">
        <v>22</v>
      </c>
      <c r="I10" s="487">
        <v>0</v>
      </c>
      <c r="J10" s="487">
        <v>0</v>
      </c>
      <c r="K10" s="487">
        <v>0</v>
      </c>
      <c r="L10" s="487"/>
      <c r="M10" s="487"/>
    </row>
    <row r="11" spans="1:13" ht="60">
      <c r="A11" s="484" t="s">
        <v>1356</v>
      </c>
      <c r="B11" s="485" t="s">
        <v>1714</v>
      </c>
      <c r="C11" s="486" t="s">
        <v>1724</v>
      </c>
      <c r="D11" s="485" t="s">
        <v>1725</v>
      </c>
      <c r="E11" s="485" t="s">
        <v>1726</v>
      </c>
      <c r="F11" s="487">
        <v>20</v>
      </c>
      <c r="G11" s="487">
        <v>20</v>
      </c>
      <c r="H11" s="487">
        <v>20</v>
      </c>
      <c r="I11" s="487">
        <v>0</v>
      </c>
      <c r="J11" s="487">
        <v>0</v>
      </c>
      <c r="K11" s="487">
        <v>0</v>
      </c>
      <c r="L11" s="487"/>
      <c r="M11" s="487"/>
    </row>
    <row r="12" spans="1:13" ht="48">
      <c r="A12" s="484" t="s">
        <v>1359</v>
      </c>
      <c r="B12" s="485" t="s">
        <v>1714</v>
      </c>
      <c r="C12" s="486" t="s">
        <v>1727</v>
      </c>
      <c r="D12" s="485" t="s">
        <v>1728</v>
      </c>
      <c r="E12" s="485" t="s">
        <v>1728</v>
      </c>
      <c r="F12" s="487">
        <v>60</v>
      </c>
      <c r="G12" s="487">
        <v>60</v>
      </c>
      <c r="H12" s="487">
        <v>60</v>
      </c>
      <c r="I12" s="487">
        <v>0</v>
      </c>
      <c r="J12" s="487">
        <v>0</v>
      </c>
      <c r="K12" s="487">
        <v>0</v>
      </c>
      <c r="L12" s="489" t="s">
        <v>1729</v>
      </c>
      <c r="M12" s="487"/>
    </row>
    <row r="13" spans="1:13" ht="36">
      <c r="A13" s="484" t="s">
        <v>1362</v>
      </c>
      <c r="B13" s="485" t="s">
        <v>1730</v>
      </c>
      <c r="C13" s="486" t="s">
        <v>1727</v>
      </c>
      <c r="D13" s="485" t="s">
        <v>1731</v>
      </c>
      <c r="E13" s="485" t="s">
        <v>1732</v>
      </c>
      <c r="F13" s="487">
        <v>130</v>
      </c>
      <c r="G13" s="487">
        <v>130</v>
      </c>
      <c r="H13" s="487">
        <v>130</v>
      </c>
      <c r="I13" s="487">
        <v>0</v>
      </c>
      <c r="J13" s="487">
        <v>0</v>
      </c>
      <c r="K13" s="487">
        <v>0</v>
      </c>
      <c r="L13" s="487"/>
      <c r="M13" s="487"/>
    </row>
    <row r="14" spans="1:13" ht="36">
      <c r="A14" s="484" t="s">
        <v>1365</v>
      </c>
      <c r="B14" s="485" t="s">
        <v>1730</v>
      </c>
      <c r="C14" s="486" t="s">
        <v>1721</v>
      </c>
      <c r="D14" s="485" t="s">
        <v>1733</v>
      </c>
      <c r="E14" s="485" t="s">
        <v>1734</v>
      </c>
      <c r="F14" s="487">
        <v>60</v>
      </c>
      <c r="G14" s="487">
        <v>60</v>
      </c>
      <c r="H14" s="487">
        <v>60</v>
      </c>
      <c r="I14" s="487">
        <v>0</v>
      </c>
      <c r="J14" s="487">
        <v>0</v>
      </c>
      <c r="K14" s="487">
        <v>0</v>
      </c>
      <c r="L14" s="487"/>
      <c r="M14" s="487"/>
    </row>
    <row r="15" spans="1:13" ht="60">
      <c r="A15" s="484" t="s">
        <v>1367</v>
      </c>
      <c r="B15" s="485" t="s">
        <v>1730</v>
      </c>
      <c r="C15" s="486" t="s">
        <v>1735</v>
      </c>
      <c r="D15" s="485" t="s">
        <v>1736</v>
      </c>
      <c r="E15" s="485" t="s">
        <v>1737</v>
      </c>
      <c r="F15" s="487">
        <v>50</v>
      </c>
      <c r="G15" s="487">
        <v>50</v>
      </c>
      <c r="H15" s="487">
        <v>50</v>
      </c>
      <c r="I15" s="487">
        <v>0</v>
      </c>
      <c r="J15" s="487">
        <v>0</v>
      </c>
      <c r="K15" s="487">
        <v>0</v>
      </c>
      <c r="L15" s="487"/>
      <c r="M15" s="487"/>
    </row>
    <row r="16" spans="1:13" ht="48">
      <c r="A16" s="484" t="s">
        <v>1369</v>
      </c>
      <c r="B16" s="485" t="s">
        <v>1738</v>
      </c>
      <c r="C16" s="486" t="s">
        <v>1739</v>
      </c>
      <c r="D16" s="485" t="s">
        <v>1740</v>
      </c>
      <c r="E16" s="485" t="s">
        <v>1740</v>
      </c>
      <c r="F16" s="487">
        <v>50</v>
      </c>
      <c r="G16" s="487">
        <v>50</v>
      </c>
      <c r="H16" s="487">
        <v>50</v>
      </c>
      <c r="I16" s="487">
        <v>0</v>
      </c>
      <c r="J16" s="487">
        <v>0</v>
      </c>
      <c r="K16" s="487">
        <v>0</v>
      </c>
      <c r="L16" s="487"/>
      <c r="M16" s="489" t="s">
        <v>1741</v>
      </c>
    </row>
    <row r="17" spans="1:13" ht="36">
      <c r="A17" s="484" t="s">
        <v>1372</v>
      </c>
      <c r="B17" s="485" t="s">
        <v>1738</v>
      </c>
      <c r="C17" s="486" t="s">
        <v>1727</v>
      </c>
      <c r="D17" s="485" t="s">
        <v>1742</v>
      </c>
      <c r="E17" s="485" t="s">
        <v>1742</v>
      </c>
      <c r="F17" s="487">
        <v>120</v>
      </c>
      <c r="G17" s="487">
        <v>120</v>
      </c>
      <c r="H17" s="487">
        <v>120</v>
      </c>
      <c r="I17" s="487">
        <v>0</v>
      </c>
      <c r="J17" s="487">
        <v>0</v>
      </c>
      <c r="K17" s="487">
        <v>0</v>
      </c>
      <c r="L17" s="487"/>
      <c r="M17" s="487"/>
    </row>
    <row r="18" spans="1:13" ht="72">
      <c r="A18" s="484" t="s">
        <v>1375</v>
      </c>
      <c r="B18" s="485" t="s">
        <v>1738</v>
      </c>
      <c r="C18" s="486" t="s">
        <v>1743</v>
      </c>
      <c r="D18" s="485" t="s">
        <v>1744</v>
      </c>
      <c r="E18" s="485" t="s">
        <v>1745</v>
      </c>
      <c r="F18" s="487">
        <v>50.05</v>
      </c>
      <c r="G18" s="487">
        <v>50.05</v>
      </c>
      <c r="H18" s="487">
        <v>50.05</v>
      </c>
      <c r="I18" s="487">
        <v>0</v>
      </c>
      <c r="J18" s="487">
        <v>0</v>
      </c>
      <c r="K18" s="487">
        <v>0</v>
      </c>
      <c r="L18" s="487"/>
      <c r="M18" s="487"/>
    </row>
    <row r="19" spans="1:13" ht="48">
      <c r="A19" s="484" t="s">
        <v>1378</v>
      </c>
      <c r="B19" s="485" t="s">
        <v>1738</v>
      </c>
      <c r="C19" s="486" t="s">
        <v>1746</v>
      </c>
      <c r="D19" s="485" t="s">
        <v>1747</v>
      </c>
      <c r="E19" s="485" t="s">
        <v>1747</v>
      </c>
      <c r="F19" s="487">
        <v>20</v>
      </c>
      <c r="G19" s="487">
        <v>20</v>
      </c>
      <c r="H19" s="487">
        <v>20</v>
      </c>
      <c r="I19" s="487">
        <v>0</v>
      </c>
      <c r="J19" s="487">
        <v>0</v>
      </c>
      <c r="K19" s="487">
        <v>0</v>
      </c>
      <c r="L19" s="487"/>
      <c r="M19" s="489" t="s">
        <v>1748</v>
      </c>
    </row>
    <row r="20" spans="1:13" ht="36">
      <c r="A20" s="484" t="s">
        <v>1380</v>
      </c>
      <c r="B20" s="485" t="s">
        <v>1738</v>
      </c>
      <c r="C20" s="486" t="s">
        <v>1749</v>
      </c>
      <c r="D20" s="485" t="s">
        <v>1750</v>
      </c>
      <c r="E20" s="485" t="s">
        <v>1750</v>
      </c>
      <c r="F20" s="487">
        <v>8</v>
      </c>
      <c r="G20" s="487">
        <v>8</v>
      </c>
      <c r="H20" s="487">
        <v>8</v>
      </c>
      <c r="I20" s="487">
        <v>0</v>
      </c>
      <c r="J20" s="487">
        <v>0</v>
      </c>
      <c r="K20" s="487">
        <v>0</v>
      </c>
      <c r="L20" s="487"/>
      <c r="M20" s="487"/>
    </row>
    <row r="21" spans="1:13" ht="60">
      <c r="A21" s="484" t="s">
        <v>1382</v>
      </c>
      <c r="B21" s="485" t="s">
        <v>1751</v>
      </c>
      <c r="C21" s="486" t="s">
        <v>1735</v>
      </c>
      <c r="D21" s="485" t="s">
        <v>1752</v>
      </c>
      <c r="E21" s="485" t="s">
        <v>1752</v>
      </c>
      <c r="F21" s="487">
        <v>400</v>
      </c>
      <c r="G21" s="487">
        <v>400</v>
      </c>
      <c r="H21" s="487">
        <v>400</v>
      </c>
      <c r="I21" s="487">
        <v>0</v>
      </c>
      <c r="J21" s="487">
        <v>0</v>
      </c>
      <c r="K21" s="487">
        <v>0</v>
      </c>
      <c r="L21" s="487"/>
      <c r="M21" s="487"/>
    </row>
    <row r="22" spans="1:13" ht="36">
      <c r="A22" s="484" t="s">
        <v>1385</v>
      </c>
      <c r="B22" s="485" t="s">
        <v>1753</v>
      </c>
      <c r="C22" s="486" t="s">
        <v>1727</v>
      </c>
      <c r="D22" s="485" t="s">
        <v>1754</v>
      </c>
      <c r="E22" s="485" t="s">
        <v>1728</v>
      </c>
      <c r="F22" s="487">
        <v>100</v>
      </c>
      <c r="G22" s="487">
        <v>100</v>
      </c>
      <c r="H22" s="487">
        <v>100</v>
      </c>
      <c r="I22" s="487">
        <v>0</v>
      </c>
      <c r="J22" s="487">
        <v>0</v>
      </c>
      <c r="K22" s="487">
        <v>0</v>
      </c>
      <c r="L22" s="487"/>
      <c r="M22" s="487"/>
    </row>
    <row r="23" spans="1:13" ht="60">
      <c r="A23" s="484" t="s">
        <v>1451</v>
      </c>
      <c r="B23" s="485" t="s">
        <v>1755</v>
      </c>
      <c r="C23" s="486" t="s">
        <v>1756</v>
      </c>
      <c r="D23" s="485" t="s">
        <v>1757</v>
      </c>
      <c r="E23" s="485" t="s">
        <v>1757</v>
      </c>
      <c r="F23" s="487">
        <v>55</v>
      </c>
      <c r="G23" s="487">
        <v>55</v>
      </c>
      <c r="H23" s="487">
        <v>55</v>
      </c>
      <c r="I23" s="487">
        <v>0</v>
      </c>
      <c r="J23" s="487">
        <v>0</v>
      </c>
      <c r="K23" s="487">
        <v>0</v>
      </c>
      <c r="L23" s="487"/>
      <c r="M23" s="487"/>
    </row>
    <row r="24" spans="1:13" ht="60">
      <c r="A24" s="484" t="s">
        <v>1413</v>
      </c>
      <c r="B24" s="485" t="s">
        <v>1755</v>
      </c>
      <c r="C24" s="486" t="s">
        <v>1756</v>
      </c>
      <c r="D24" s="485" t="s">
        <v>1758</v>
      </c>
      <c r="E24" s="485" t="s">
        <v>1758</v>
      </c>
      <c r="F24" s="487">
        <v>50</v>
      </c>
      <c r="G24" s="487">
        <v>50</v>
      </c>
      <c r="H24" s="487">
        <v>50</v>
      </c>
      <c r="I24" s="487">
        <v>0</v>
      </c>
      <c r="J24" s="487">
        <v>0</v>
      </c>
      <c r="K24" s="487">
        <v>0</v>
      </c>
      <c r="L24" s="487"/>
      <c r="M24" s="487"/>
    </row>
    <row r="25" spans="1:13" ht="24">
      <c r="A25" s="484" t="s">
        <v>1416</v>
      </c>
      <c r="B25" s="485" t="s">
        <v>1755</v>
      </c>
      <c r="C25" s="486" t="s">
        <v>1759</v>
      </c>
      <c r="D25" s="485" t="s">
        <v>1760</v>
      </c>
      <c r="E25" s="485" t="s">
        <v>1760</v>
      </c>
      <c r="F25" s="487">
        <v>3</v>
      </c>
      <c r="G25" s="487">
        <v>3</v>
      </c>
      <c r="H25" s="487">
        <v>3</v>
      </c>
      <c r="I25" s="487">
        <v>0</v>
      </c>
      <c r="J25" s="487">
        <v>0</v>
      </c>
      <c r="K25" s="487">
        <v>0</v>
      </c>
      <c r="L25" s="487"/>
      <c r="M25" s="487"/>
    </row>
    <row r="26" spans="1:13" ht="36">
      <c r="A26" s="484" t="s">
        <v>1419</v>
      </c>
      <c r="B26" s="485" t="s">
        <v>1761</v>
      </c>
      <c r="C26" s="486" t="s">
        <v>1762</v>
      </c>
      <c r="D26" s="485" t="s">
        <v>1763</v>
      </c>
      <c r="E26" s="485" t="s">
        <v>1764</v>
      </c>
      <c r="F26" s="487">
        <v>50</v>
      </c>
      <c r="G26" s="487">
        <v>50</v>
      </c>
      <c r="H26" s="487">
        <v>50</v>
      </c>
      <c r="I26" s="487">
        <v>0</v>
      </c>
      <c r="J26" s="487">
        <v>0</v>
      </c>
      <c r="K26" s="487">
        <v>0</v>
      </c>
      <c r="L26" s="487"/>
      <c r="M26" s="487"/>
    </row>
    <row r="27" spans="1:13" ht="36">
      <c r="A27" s="484" t="s">
        <v>1421</v>
      </c>
      <c r="B27" s="485" t="s">
        <v>1765</v>
      </c>
      <c r="C27" s="486" t="s">
        <v>1762</v>
      </c>
      <c r="D27" s="485" t="s">
        <v>1766</v>
      </c>
      <c r="E27" s="485" t="s">
        <v>1767</v>
      </c>
      <c r="F27" s="487">
        <v>10</v>
      </c>
      <c r="G27" s="487">
        <v>10</v>
      </c>
      <c r="H27" s="487">
        <v>10</v>
      </c>
      <c r="I27" s="487">
        <v>0</v>
      </c>
      <c r="J27" s="487">
        <v>0</v>
      </c>
      <c r="K27" s="487">
        <v>0</v>
      </c>
      <c r="L27" s="487"/>
      <c r="M27" s="487"/>
    </row>
    <row r="28" spans="1:13" ht="48">
      <c r="A28" s="484" t="s">
        <v>1458</v>
      </c>
      <c r="B28" s="485" t="s">
        <v>1765</v>
      </c>
      <c r="C28" s="486" t="s">
        <v>1768</v>
      </c>
      <c r="D28" s="485" t="s">
        <v>1728</v>
      </c>
      <c r="E28" s="485" t="s">
        <v>1752</v>
      </c>
      <c r="F28" s="487">
        <v>22</v>
      </c>
      <c r="G28" s="487">
        <v>22</v>
      </c>
      <c r="H28" s="487">
        <v>22</v>
      </c>
      <c r="I28" s="487">
        <v>0</v>
      </c>
      <c r="J28" s="487">
        <v>0</v>
      </c>
      <c r="K28" s="487">
        <v>0</v>
      </c>
      <c r="L28" s="487"/>
      <c r="M28" s="487"/>
    </row>
    <row r="29" spans="1:13" ht="60">
      <c r="A29" s="484" t="s">
        <v>1460</v>
      </c>
      <c r="B29" s="485" t="s">
        <v>1769</v>
      </c>
      <c r="C29" s="486" t="s">
        <v>1770</v>
      </c>
      <c r="D29" s="485" t="s">
        <v>1771</v>
      </c>
      <c r="E29" s="485" t="s">
        <v>1771</v>
      </c>
      <c r="F29" s="487">
        <v>5</v>
      </c>
      <c r="G29" s="487">
        <v>5</v>
      </c>
      <c r="H29" s="487">
        <v>5</v>
      </c>
      <c r="I29" s="487">
        <v>0</v>
      </c>
      <c r="J29" s="487">
        <v>0</v>
      </c>
      <c r="K29" s="487">
        <v>0</v>
      </c>
      <c r="L29" s="489" t="s">
        <v>1772</v>
      </c>
      <c r="M29" s="490" t="s">
        <v>1773</v>
      </c>
    </row>
    <row r="30" spans="1:13" ht="96">
      <c r="A30" s="484" t="s">
        <v>1461</v>
      </c>
      <c r="B30" s="485" t="s">
        <v>1769</v>
      </c>
      <c r="C30" s="486" t="s">
        <v>1774</v>
      </c>
      <c r="D30" s="485" t="s">
        <v>1771</v>
      </c>
      <c r="E30" s="485" t="s">
        <v>1771</v>
      </c>
      <c r="F30" s="487">
        <v>22.5</v>
      </c>
      <c r="G30" s="487">
        <v>22.5</v>
      </c>
      <c r="H30" s="487">
        <v>22.5</v>
      </c>
      <c r="I30" s="487">
        <v>0</v>
      </c>
      <c r="J30" s="487">
        <v>0</v>
      </c>
      <c r="K30" s="487">
        <v>0</v>
      </c>
      <c r="L30" s="489" t="s">
        <v>1772</v>
      </c>
      <c r="M30" s="490" t="s">
        <v>1775</v>
      </c>
    </row>
    <row r="31" spans="1:13" ht="48">
      <c r="A31" s="484" t="s">
        <v>1776</v>
      </c>
      <c r="B31" s="485" t="s">
        <v>1769</v>
      </c>
      <c r="C31" s="486" t="s">
        <v>1777</v>
      </c>
      <c r="D31" s="485" t="s">
        <v>1771</v>
      </c>
      <c r="E31" s="485" t="s">
        <v>1771</v>
      </c>
      <c r="F31" s="487">
        <v>34</v>
      </c>
      <c r="G31" s="487">
        <v>34</v>
      </c>
      <c r="H31" s="487">
        <v>34</v>
      </c>
      <c r="I31" s="487">
        <v>0</v>
      </c>
      <c r="J31" s="487">
        <v>0</v>
      </c>
      <c r="K31" s="487">
        <v>0</v>
      </c>
      <c r="L31" s="489" t="s">
        <v>1778</v>
      </c>
      <c r="M31" s="490" t="s">
        <v>1779</v>
      </c>
    </row>
    <row r="32" spans="1:13" ht="36">
      <c r="A32" s="484" t="s">
        <v>1780</v>
      </c>
      <c r="B32" s="485" t="s">
        <v>1781</v>
      </c>
      <c r="C32" s="486" t="s">
        <v>1749</v>
      </c>
      <c r="D32" s="485" t="s">
        <v>1782</v>
      </c>
      <c r="E32" s="485" t="s">
        <v>1783</v>
      </c>
      <c r="F32" s="487">
        <v>5</v>
      </c>
      <c r="G32" s="487">
        <v>5</v>
      </c>
      <c r="H32" s="487">
        <v>5</v>
      </c>
      <c r="I32" s="487">
        <v>0</v>
      </c>
      <c r="J32" s="487">
        <v>0</v>
      </c>
      <c r="K32" s="487">
        <v>0</v>
      </c>
      <c r="L32" s="487"/>
      <c r="M32" s="487"/>
    </row>
    <row r="33" spans="1:13" ht="36">
      <c r="A33" s="484" t="s">
        <v>1784</v>
      </c>
      <c r="B33" s="485" t="s">
        <v>1781</v>
      </c>
      <c r="C33" s="486" t="s">
        <v>1785</v>
      </c>
      <c r="D33" s="485" t="s">
        <v>1786</v>
      </c>
      <c r="E33" s="485" t="s">
        <v>1783</v>
      </c>
      <c r="F33" s="487">
        <v>35</v>
      </c>
      <c r="G33" s="487">
        <v>35</v>
      </c>
      <c r="H33" s="487">
        <v>35</v>
      </c>
      <c r="I33" s="487">
        <v>0</v>
      </c>
      <c r="J33" s="487">
        <v>0</v>
      </c>
      <c r="K33" s="487">
        <v>0</v>
      </c>
      <c r="L33" s="487"/>
      <c r="M33" s="487"/>
    </row>
    <row r="34" spans="1:13" ht="36">
      <c r="A34" s="484" t="s">
        <v>1787</v>
      </c>
      <c r="B34" s="485" t="s">
        <v>1781</v>
      </c>
      <c r="C34" s="486" t="s">
        <v>1788</v>
      </c>
      <c r="D34" s="485" t="s">
        <v>1789</v>
      </c>
      <c r="E34" s="485" t="s">
        <v>1783</v>
      </c>
      <c r="F34" s="487">
        <v>7</v>
      </c>
      <c r="G34" s="487">
        <v>7</v>
      </c>
      <c r="H34" s="487">
        <v>7</v>
      </c>
      <c r="I34" s="487">
        <v>0</v>
      </c>
      <c r="J34" s="487">
        <v>0</v>
      </c>
      <c r="K34" s="487">
        <v>0</v>
      </c>
      <c r="L34" s="487"/>
      <c r="M34" s="487"/>
    </row>
    <row r="35" spans="1:13" ht="48">
      <c r="A35" s="484" t="s">
        <v>1790</v>
      </c>
      <c r="B35" s="485" t="s">
        <v>1781</v>
      </c>
      <c r="C35" s="486" t="s">
        <v>1791</v>
      </c>
      <c r="D35" s="485" t="s">
        <v>1792</v>
      </c>
      <c r="E35" s="485" t="s">
        <v>1783</v>
      </c>
      <c r="F35" s="487">
        <v>2</v>
      </c>
      <c r="G35" s="487">
        <v>2</v>
      </c>
      <c r="H35" s="487">
        <v>2</v>
      </c>
      <c r="I35" s="487">
        <v>0</v>
      </c>
      <c r="J35" s="487">
        <v>0</v>
      </c>
      <c r="K35" s="487">
        <v>0</v>
      </c>
      <c r="L35" s="487"/>
      <c r="M35" s="487"/>
    </row>
    <row r="36" spans="1:13" ht="72">
      <c r="A36" s="484" t="s">
        <v>1793</v>
      </c>
      <c r="B36" s="485" t="s">
        <v>1781</v>
      </c>
      <c r="C36" s="486" t="s">
        <v>1743</v>
      </c>
      <c r="D36" s="485" t="s">
        <v>1794</v>
      </c>
      <c r="E36" s="485" t="s">
        <v>1783</v>
      </c>
      <c r="F36" s="487">
        <v>2</v>
      </c>
      <c r="G36" s="487">
        <v>2</v>
      </c>
      <c r="H36" s="487">
        <v>2</v>
      </c>
      <c r="I36" s="487">
        <v>0</v>
      </c>
      <c r="J36" s="487">
        <v>0</v>
      </c>
      <c r="K36" s="487">
        <v>0</v>
      </c>
      <c r="L36" s="487"/>
      <c r="M36" s="487"/>
    </row>
    <row r="37" spans="1:13" ht="60">
      <c r="A37" s="484" t="s">
        <v>1795</v>
      </c>
      <c r="B37" s="485" t="s">
        <v>1781</v>
      </c>
      <c r="C37" s="486" t="s">
        <v>1735</v>
      </c>
      <c r="D37" s="485" t="s">
        <v>1796</v>
      </c>
      <c r="E37" s="485" t="s">
        <v>1783</v>
      </c>
      <c r="F37" s="487">
        <v>10</v>
      </c>
      <c r="G37" s="487">
        <v>10</v>
      </c>
      <c r="H37" s="487">
        <v>10</v>
      </c>
      <c r="I37" s="487">
        <v>0</v>
      </c>
      <c r="J37" s="487">
        <v>0</v>
      </c>
      <c r="K37" s="487">
        <v>0</v>
      </c>
      <c r="L37" s="487"/>
      <c r="M37" s="487"/>
    </row>
    <row r="38" spans="1:13" ht="36">
      <c r="A38" s="484" t="s">
        <v>1797</v>
      </c>
      <c r="B38" s="485" t="s">
        <v>1781</v>
      </c>
      <c r="C38" s="486" t="s">
        <v>1721</v>
      </c>
      <c r="D38" s="485" t="s">
        <v>1798</v>
      </c>
      <c r="E38" s="485" t="s">
        <v>1783</v>
      </c>
      <c r="F38" s="487">
        <v>5</v>
      </c>
      <c r="G38" s="487">
        <v>5</v>
      </c>
      <c r="H38" s="487">
        <v>5</v>
      </c>
      <c r="I38" s="487">
        <v>0</v>
      </c>
      <c r="J38" s="487">
        <v>0</v>
      </c>
      <c r="K38" s="487">
        <v>0</v>
      </c>
      <c r="L38" s="487"/>
      <c r="M38" s="487"/>
    </row>
    <row r="39" spans="1:13" ht="36">
      <c r="A39" s="484" t="s">
        <v>1799</v>
      </c>
      <c r="B39" s="485" t="s">
        <v>1781</v>
      </c>
      <c r="C39" s="486" t="s">
        <v>1727</v>
      </c>
      <c r="D39" s="485" t="s">
        <v>1731</v>
      </c>
      <c r="E39" s="485" t="s">
        <v>1783</v>
      </c>
      <c r="F39" s="487">
        <v>159.8</v>
      </c>
      <c r="G39" s="487">
        <v>159.8</v>
      </c>
      <c r="H39" s="487">
        <v>159.8</v>
      </c>
      <c r="I39" s="487">
        <v>0</v>
      </c>
      <c r="J39" s="487">
        <v>0</v>
      </c>
      <c r="K39" s="487">
        <v>0</v>
      </c>
      <c r="L39" s="487"/>
      <c r="M39" s="487"/>
    </row>
    <row r="40" spans="1:13" ht="84">
      <c r="A40" s="484" t="s">
        <v>1800</v>
      </c>
      <c r="B40" s="485" t="s">
        <v>1781</v>
      </c>
      <c r="C40" s="486" t="s">
        <v>1801</v>
      </c>
      <c r="D40" s="485" t="s">
        <v>1802</v>
      </c>
      <c r="E40" s="485" t="s">
        <v>1783</v>
      </c>
      <c r="F40" s="487">
        <v>25</v>
      </c>
      <c r="G40" s="487">
        <v>25</v>
      </c>
      <c r="H40" s="487">
        <v>25</v>
      </c>
      <c r="I40" s="487">
        <v>0</v>
      </c>
      <c r="J40" s="487">
        <v>0</v>
      </c>
      <c r="K40" s="487">
        <v>0</v>
      </c>
      <c r="L40" s="487"/>
      <c r="M40" s="487"/>
    </row>
    <row r="41" spans="1:13" ht="48">
      <c r="A41" s="484" t="s">
        <v>1803</v>
      </c>
      <c r="B41" s="485" t="s">
        <v>1781</v>
      </c>
      <c r="C41" s="486" t="s">
        <v>1739</v>
      </c>
      <c r="D41" s="485" t="s">
        <v>1804</v>
      </c>
      <c r="E41" s="485" t="s">
        <v>1783</v>
      </c>
      <c r="F41" s="487">
        <v>5</v>
      </c>
      <c r="G41" s="487">
        <v>5</v>
      </c>
      <c r="H41" s="487">
        <v>5</v>
      </c>
      <c r="I41" s="487">
        <v>0</v>
      </c>
      <c r="J41" s="487">
        <v>0</v>
      </c>
      <c r="K41" s="487">
        <v>0</v>
      </c>
      <c r="L41" s="487"/>
      <c r="M41" s="487"/>
    </row>
    <row r="42" spans="1:13" ht="36">
      <c r="A42" s="484" t="s">
        <v>1805</v>
      </c>
      <c r="B42" s="485" t="s">
        <v>1806</v>
      </c>
      <c r="C42" s="486" t="s">
        <v>1762</v>
      </c>
      <c r="D42" s="485" t="s">
        <v>1807</v>
      </c>
      <c r="E42" s="485" t="s">
        <v>1808</v>
      </c>
      <c r="F42" s="487">
        <v>6</v>
      </c>
      <c r="G42" s="487">
        <v>6</v>
      </c>
      <c r="H42" s="487">
        <v>0</v>
      </c>
      <c r="I42" s="487">
        <v>0</v>
      </c>
      <c r="J42" s="487">
        <v>6</v>
      </c>
      <c r="K42" s="487">
        <v>0</v>
      </c>
      <c r="L42" s="487"/>
      <c r="M42" s="487"/>
    </row>
    <row r="43" spans="1:13" ht="36">
      <c r="A43" s="484" t="s">
        <v>1809</v>
      </c>
      <c r="B43" s="485" t="s">
        <v>1810</v>
      </c>
      <c r="C43" s="486" t="s">
        <v>1811</v>
      </c>
      <c r="D43" s="485" t="s">
        <v>1812</v>
      </c>
      <c r="E43" s="485" t="s">
        <v>1813</v>
      </c>
      <c r="F43" s="487">
        <v>1.4</v>
      </c>
      <c r="G43" s="487">
        <v>1.4</v>
      </c>
      <c r="H43" s="487">
        <v>1.4</v>
      </c>
      <c r="I43" s="487">
        <v>0</v>
      </c>
      <c r="J43" s="487">
        <v>0</v>
      </c>
      <c r="K43" s="487">
        <v>0</v>
      </c>
      <c r="L43" s="487"/>
      <c r="M43" s="487"/>
    </row>
    <row r="44" spans="1:13" ht="36">
      <c r="A44" s="484" t="s">
        <v>1814</v>
      </c>
      <c r="B44" s="485" t="s">
        <v>1810</v>
      </c>
      <c r="C44" s="486" t="s">
        <v>1811</v>
      </c>
      <c r="D44" s="485" t="s">
        <v>1815</v>
      </c>
      <c r="E44" s="485" t="s">
        <v>1815</v>
      </c>
      <c r="F44" s="487">
        <v>2</v>
      </c>
      <c r="G44" s="487">
        <v>2</v>
      </c>
      <c r="H44" s="487">
        <v>2</v>
      </c>
      <c r="I44" s="487">
        <v>0</v>
      </c>
      <c r="J44" s="487">
        <v>0</v>
      </c>
      <c r="K44" s="487">
        <v>0</v>
      </c>
      <c r="L44" s="487"/>
      <c r="M44" s="487"/>
    </row>
    <row r="45" spans="1:13" ht="60">
      <c r="A45" s="484" t="s">
        <v>1816</v>
      </c>
      <c r="B45" s="485" t="s">
        <v>1817</v>
      </c>
      <c r="C45" s="486" t="s">
        <v>1818</v>
      </c>
      <c r="D45" s="485" t="s">
        <v>1819</v>
      </c>
      <c r="E45" s="485" t="s">
        <v>1820</v>
      </c>
      <c r="F45" s="487">
        <v>30</v>
      </c>
      <c r="G45" s="487">
        <v>30</v>
      </c>
      <c r="H45" s="487">
        <v>30</v>
      </c>
      <c r="I45" s="487">
        <v>0</v>
      </c>
      <c r="J45" s="487">
        <v>0</v>
      </c>
      <c r="K45" s="487">
        <v>0</v>
      </c>
      <c r="L45" s="487"/>
      <c r="M45" s="487"/>
    </row>
    <row r="46" spans="1:13" ht="60">
      <c r="A46" s="484" t="s">
        <v>1821</v>
      </c>
      <c r="B46" s="485" t="s">
        <v>1817</v>
      </c>
      <c r="C46" s="486" t="s">
        <v>1818</v>
      </c>
      <c r="D46" s="485" t="s">
        <v>1822</v>
      </c>
      <c r="E46" s="485" t="s">
        <v>1823</v>
      </c>
      <c r="F46" s="487">
        <v>25</v>
      </c>
      <c r="G46" s="487">
        <v>25</v>
      </c>
      <c r="H46" s="487">
        <v>25</v>
      </c>
      <c r="I46" s="487">
        <v>0</v>
      </c>
      <c r="J46" s="487">
        <v>0</v>
      </c>
      <c r="K46" s="487">
        <v>0</v>
      </c>
      <c r="L46" s="487"/>
      <c r="M46" s="487"/>
    </row>
    <row r="47" spans="1:13" ht="60">
      <c r="A47" s="484" t="s">
        <v>1824</v>
      </c>
      <c r="B47" s="485" t="s">
        <v>1817</v>
      </c>
      <c r="C47" s="486" t="s">
        <v>1818</v>
      </c>
      <c r="D47" s="485" t="s">
        <v>1825</v>
      </c>
      <c r="E47" s="485" t="s">
        <v>1826</v>
      </c>
      <c r="F47" s="487">
        <v>30</v>
      </c>
      <c r="G47" s="487">
        <v>30</v>
      </c>
      <c r="H47" s="487">
        <v>30</v>
      </c>
      <c r="I47" s="487">
        <v>0</v>
      </c>
      <c r="J47" s="487">
        <v>0</v>
      </c>
      <c r="K47" s="487">
        <v>0</v>
      </c>
      <c r="L47" s="487"/>
      <c r="M47" s="487"/>
    </row>
    <row r="48" spans="1:13" ht="60">
      <c r="A48" s="484" t="s">
        <v>1827</v>
      </c>
      <c r="B48" s="485" t="s">
        <v>1817</v>
      </c>
      <c r="C48" s="486" t="s">
        <v>1818</v>
      </c>
      <c r="D48" s="485" t="s">
        <v>1828</v>
      </c>
      <c r="E48" s="485" t="s">
        <v>1829</v>
      </c>
      <c r="F48" s="487">
        <v>70</v>
      </c>
      <c r="G48" s="487">
        <v>70</v>
      </c>
      <c r="H48" s="487">
        <v>70</v>
      </c>
      <c r="I48" s="487">
        <v>0</v>
      </c>
      <c r="J48" s="487">
        <v>0</v>
      </c>
      <c r="K48" s="487">
        <v>0</v>
      </c>
      <c r="L48" s="487"/>
      <c r="M48" s="487"/>
    </row>
    <row r="49" spans="1:13" ht="60">
      <c r="A49" s="484" t="s">
        <v>1830</v>
      </c>
      <c r="B49" s="485" t="s">
        <v>1817</v>
      </c>
      <c r="C49" s="486" t="s">
        <v>1818</v>
      </c>
      <c r="D49" s="485" t="s">
        <v>1831</v>
      </c>
      <c r="E49" s="485" t="s">
        <v>1832</v>
      </c>
      <c r="F49" s="487">
        <v>70</v>
      </c>
      <c r="G49" s="487">
        <v>70</v>
      </c>
      <c r="H49" s="487">
        <v>70</v>
      </c>
      <c r="I49" s="487">
        <v>0</v>
      </c>
      <c r="J49" s="487">
        <v>0</v>
      </c>
      <c r="K49" s="487">
        <v>0</v>
      </c>
      <c r="L49" s="487"/>
      <c r="M49" s="487"/>
    </row>
    <row r="50" spans="1:13" ht="48">
      <c r="A50" s="484" t="s">
        <v>1833</v>
      </c>
      <c r="B50" s="485" t="s">
        <v>1834</v>
      </c>
      <c r="C50" s="486" t="s">
        <v>1835</v>
      </c>
      <c r="D50" s="485" t="s">
        <v>1836</v>
      </c>
      <c r="E50" s="485" t="s">
        <v>1837</v>
      </c>
      <c r="F50" s="487">
        <v>20</v>
      </c>
      <c r="G50" s="487">
        <v>0</v>
      </c>
      <c r="H50" s="487">
        <v>0</v>
      </c>
      <c r="I50" s="487">
        <v>0</v>
      </c>
      <c r="J50" s="487">
        <v>0</v>
      </c>
      <c r="K50" s="487">
        <v>20</v>
      </c>
      <c r="L50" s="487"/>
      <c r="M50" s="487"/>
    </row>
    <row r="51" spans="1:13" ht="60">
      <c r="A51" s="484" t="s">
        <v>1838</v>
      </c>
      <c r="B51" s="485" t="s">
        <v>1834</v>
      </c>
      <c r="C51" s="486" t="s">
        <v>1746</v>
      </c>
      <c r="D51" s="485" t="s">
        <v>1839</v>
      </c>
      <c r="E51" s="485" t="s">
        <v>1840</v>
      </c>
      <c r="F51" s="487">
        <v>87</v>
      </c>
      <c r="G51" s="487">
        <v>0</v>
      </c>
      <c r="H51" s="487">
        <v>0</v>
      </c>
      <c r="I51" s="487">
        <v>0</v>
      </c>
      <c r="J51" s="487">
        <v>0</v>
      </c>
      <c r="K51" s="487">
        <v>87</v>
      </c>
      <c r="L51" s="487"/>
      <c r="M51" s="487"/>
    </row>
    <row r="52" spans="1:13" ht="60">
      <c r="A52" s="484" t="s">
        <v>1841</v>
      </c>
      <c r="B52" s="485" t="s">
        <v>1842</v>
      </c>
      <c r="C52" s="486" t="s">
        <v>1843</v>
      </c>
      <c r="D52" s="485" t="s">
        <v>1844</v>
      </c>
      <c r="E52" s="485" t="s">
        <v>1845</v>
      </c>
      <c r="F52" s="487">
        <v>10</v>
      </c>
      <c r="G52" s="487">
        <v>10</v>
      </c>
      <c r="H52" s="487">
        <v>10</v>
      </c>
      <c r="I52" s="487">
        <v>0</v>
      </c>
      <c r="J52" s="487">
        <v>0</v>
      </c>
      <c r="K52" s="487">
        <v>0</v>
      </c>
      <c r="L52" s="490" t="s">
        <v>1846</v>
      </c>
      <c r="M52" s="487"/>
    </row>
    <row r="53" spans="1:13" ht="48">
      <c r="A53" s="484" t="s">
        <v>1847</v>
      </c>
      <c r="B53" s="485" t="s">
        <v>1842</v>
      </c>
      <c r="C53" s="486" t="s">
        <v>1848</v>
      </c>
      <c r="D53" s="485" t="s">
        <v>1849</v>
      </c>
      <c r="E53" s="485" t="s">
        <v>1850</v>
      </c>
      <c r="F53" s="487">
        <v>60</v>
      </c>
      <c r="G53" s="487">
        <v>60</v>
      </c>
      <c r="H53" s="487">
        <v>60</v>
      </c>
      <c r="I53" s="487">
        <v>0</v>
      </c>
      <c r="J53" s="487">
        <v>0</v>
      </c>
      <c r="K53" s="487">
        <v>0</v>
      </c>
      <c r="L53" s="490" t="s">
        <v>1851</v>
      </c>
      <c r="M53" s="487"/>
    </row>
    <row r="54" spans="1:13" ht="132">
      <c r="A54" s="484" t="s">
        <v>1852</v>
      </c>
      <c r="B54" s="485" t="s">
        <v>1842</v>
      </c>
      <c r="C54" s="486" t="s">
        <v>1853</v>
      </c>
      <c r="D54" s="485" t="s">
        <v>1854</v>
      </c>
      <c r="E54" s="485" t="s">
        <v>1855</v>
      </c>
      <c r="F54" s="487">
        <v>100</v>
      </c>
      <c r="G54" s="487">
        <v>100</v>
      </c>
      <c r="H54" s="487">
        <v>100</v>
      </c>
      <c r="I54" s="487">
        <v>0</v>
      </c>
      <c r="J54" s="487">
        <v>0</v>
      </c>
      <c r="K54" s="487">
        <v>0</v>
      </c>
      <c r="L54" s="490" t="s">
        <v>1856</v>
      </c>
      <c r="M54" s="487"/>
    </row>
    <row r="55" spans="1:13" ht="48">
      <c r="A55" s="484" t="s">
        <v>1857</v>
      </c>
      <c r="B55" s="485" t="s">
        <v>1858</v>
      </c>
      <c r="C55" s="486" t="s">
        <v>1859</v>
      </c>
      <c r="D55" s="485" t="s">
        <v>1860</v>
      </c>
      <c r="E55" s="485" t="s">
        <v>1861</v>
      </c>
      <c r="F55" s="487">
        <v>15</v>
      </c>
      <c r="G55" s="487">
        <v>15</v>
      </c>
      <c r="H55" s="487">
        <v>15</v>
      </c>
      <c r="I55" s="487">
        <v>0</v>
      </c>
      <c r="J55" s="487">
        <v>0</v>
      </c>
      <c r="K55" s="487">
        <v>0</v>
      </c>
      <c r="L55" s="487"/>
      <c r="M55" s="487"/>
    </row>
    <row r="56" spans="1:13" ht="60">
      <c r="A56" s="484" t="s">
        <v>1862</v>
      </c>
      <c r="B56" s="485" t="s">
        <v>1863</v>
      </c>
      <c r="C56" s="486" t="s">
        <v>1864</v>
      </c>
      <c r="D56" s="485" t="s">
        <v>1865</v>
      </c>
      <c r="E56" s="485" t="s">
        <v>1865</v>
      </c>
      <c r="F56" s="487">
        <v>40</v>
      </c>
      <c r="G56" s="487">
        <v>40</v>
      </c>
      <c r="H56" s="487">
        <v>40</v>
      </c>
      <c r="I56" s="487">
        <v>0</v>
      </c>
      <c r="J56" s="487">
        <v>0</v>
      </c>
      <c r="K56" s="487">
        <v>0</v>
      </c>
      <c r="L56" s="487"/>
      <c r="M56" s="487"/>
    </row>
    <row r="57" spans="1:13" ht="60">
      <c r="A57" s="484" t="s">
        <v>1866</v>
      </c>
      <c r="B57" s="485" t="s">
        <v>1863</v>
      </c>
      <c r="C57" s="486" t="s">
        <v>1867</v>
      </c>
      <c r="D57" s="485" t="s">
        <v>1868</v>
      </c>
      <c r="E57" s="485" t="s">
        <v>1868</v>
      </c>
      <c r="F57" s="487">
        <v>40</v>
      </c>
      <c r="G57" s="487">
        <v>40</v>
      </c>
      <c r="H57" s="487">
        <v>40</v>
      </c>
      <c r="I57" s="487">
        <v>0</v>
      </c>
      <c r="J57" s="487">
        <v>0</v>
      </c>
      <c r="K57" s="487">
        <v>0</v>
      </c>
      <c r="L57" s="487"/>
      <c r="M57" s="487"/>
    </row>
    <row r="58" spans="1:13" ht="72">
      <c r="A58" s="484" t="s">
        <v>1869</v>
      </c>
      <c r="B58" s="485" t="s">
        <v>1863</v>
      </c>
      <c r="C58" s="486" t="s">
        <v>1870</v>
      </c>
      <c r="D58" s="485" t="s">
        <v>1871</v>
      </c>
      <c r="E58" s="485" t="s">
        <v>1871</v>
      </c>
      <c r="F58" s="487">
        <v>40</v>
      </c>
      <c r="G58" s="487">
        <v>40</v>
      </c>
      <c r="H58" s="487">
        <v>40</v>
      </c>
      <c r="I58" s="487">
        <v>0</v>
      </c>
      <c r="J58" s="487">
        <v>0</v>
      </c>
      <c r="K58" s="487">
        <v>0</v>
      </c>
      <c r="L58" s="487"/>
      <c r="M58" s="487"/>
    </row>
    <row r="59" spans="1:13" ht="60">
      <c r="A59" s="484" t="s">
        <v>1872</v>
      </c>
      <c r="B59" s="485" t="s">
        <v>1873</v>
      </c>
      <c r="C59" s="486" t="s">
        <v>1874</v>
      </c>
      <c r="D59" s="485" t="s">
        <v>1875</v>
      </c>
      <c r="E59" s="485" t="s">
        <v>1573</v>
      </c>
      <c r="F59" s="487">
        <v>90.2</v>
      </c>
      <c r="G59" s="487">
        <v>90.2</v>
      </c>
      <c r="H59" s="487">
        <v>90.2</v>
      </c>
      <c r="I59" s="487">
        <v>0</v>
      </c>
      <c r="J59" s="487">
        <v>0</v>
      </c>
      <c r="K59" s="487">
        <v>0</v>
      </c>
      <c r="L59" s="487"/>
      <c r="M59" s="487"/>
    </row>
    <row r="60" spans="1:13" ht="48">
      <c r="A60" s="484" t="s">
        <v>1876</v>
      </c>
      <c r="B60" s="485" t="s">
        <v>1873</v>
      </c>
      <c r="C60" s="486" t="s">
        <v>1877</v>
      </c>
      <c r="D60" s="485" t="s">
        <v>1878</v>
      </c>
      <c r="E60" s="485" t="s">
        <v>1573</v>
      </c>
      <c r="F60" s="487">
        <v>100</v>
      </c>
      <c r="G60" s="487">
        <v>100</v>
      </c>
      <c r="H60" s="487">
        <v>100</v>
      </c>
      <c r="I60" s="487">
        <v>0</v>
      </c>
      <c r="J60" s="487">
        <v>0</v>
      </c>
      <c r="K60" s="487">
        <v>0</v>
      </c>
      <c r="L60" s="487"/>
      <c r="M60" s="487"/>
    </row>
    <row r="61" spans="1:13" ht="60">
      <c r="A61" s="484" t="s">
        <v>1879</v>
      </c>
      <c r="B61" s="485" t="s">
        <v>1873</v>
      </c>
      <c r="C61" s="486" t="s">
        <v>1874</v>
      </c>
      <c r="D61" s="485" t="s">
        <v>1880</v>
      </c>
      <c r="E61" s="485" t="s">
        <v>1881</v>
      </c>
      <c r="F61" s="487">
        <v>844.03</v>
      </c>
      <c r="G61" s="487">
        <v>844.03</v>
      </c>
      <c r="H61" s="487">
        <v>844.03</v>
      </c>
      <c r="I61" s="487">
        <v>0</v>
      </c>
      <c r="J61" s="487">
        <v>0</v>
      </c>
      <c r="K61" s="487">
        <v>0</v>
      </c>
      <c r="L61" s="489" t="s">
        <v>1882</v>
      </c>
      <c r="M61" s="490" t="s">
        <v>1883</v>
      </c>
    </row>
    <row r="62" spans="1:13" ht="36">
      <c r="A62" s="484" t="s">
        <v>1884</v>
      </c>
      <c r="B62" s="485" t="s">
        <v>1873</v>
      </c>
      <c r="C62" s="486" t="s">
        <v>1885</v>
      </c>
      <c r="D62" s="485" t="s">
        <v>1886</v>
      </c>
      <c r="E62" s="485" t="s">
        <v>1573</v>
      </c>
      <c r="F62" s="487">
        <v>80</v>
      </c>
      <c r="G62" s="487">
        <v>80</v>
      </c>
      <c r="H62" s="487">
        <v>80</v>
      </c>
      <c r="I62" s="487">
        <v>0</v>
      </c>
      <c r="J62" s="487">
        <v>0</v>
      </c>
      <c r="K62" s="487">
        <v>0</v>
      </c>
      <c r="L62" s="487"/>
      <c r="M62" s="487"/>
    </row>
    <row r="63" spans="1:13" ht="48">
      <c r="A63" s="484" t="s">
        <v>1887</v>
      </c>
      <c r="B63" s="485" t="s">
        <v>1873</v>
      </c>
      <c r="C63" s="486" t="s">
        <v>1888</v>
      </c>
      <c r="D63" s="485" t="s">
        <v>1889</v>
      </c>
      <c r="E63" s="485" t="s">
        <v>1890</v>
      </c>
      <c r="F63" s="487">
        <v>266</v>
      </c>
      <c r="G63" s="487">
        <v>266</v>
      </c>
      <c r="H63" s="487">
        <v>266</v>
      </c>
      <c r="I63" s="487">
        <v>0</v>
      </c>
      <c r="J63" s="487">
        <v>0</v>
      </c>
      <c r="K63" s="487">
        <v>0</v>
      </c>
      <c r="L63" s="487"/>
      <c r="M63" s="487"/>
    </row>
    <row r="64" spans="1:13" ht="60">
      <c r="A64" s="484" t="s">
        <v>1891</v>
      </c>
      <c r="B64" s="485" t="s">
        <v>1873</v>
      </c>
      <c r="C64" s="486" t="s">
        <v>1874</v>
      </c>
      <c r="D64" s="485" t="s">
        <v>1892</v>
      </c>
      <c r="E64" s="485" t="s">
        <v>1573</v>
      </c>
      <c r="F64" s="487">
        <v>1000</v>
      </c>
      <c r="G64" s="487">
        <v>1000</v>
      </c>
      <c r="H64" s="487">
        <v>1000</v>
      </c>
      <c r="I64" s="487">
        <v>0</v>
      </c>
      <c r="J64" s="487">
        <v>0</v>
      </c>
      <c r="K64" s="487">
        <v>0</v>
      </c>
      <c r="L64" s="487"/>
      <c r="M64" s="487"/>
    </row>
    <row r="65" spans="1:13" ht="60">
      <c r="A65" s="484" t="s">
        <v>1893</v>
      </c>
      <c r="B65" s="485" t="s">
        <v>1894</v>
      </c>
      <c r="C65" s="486" t="s">
        <v>1756</v>
      </c>
      <c r="D65" s="485" t="s">
        <v>1895</v>
      </c>
      <c r="E65" s="485" t="s">
        <v>1896</v>
      </c>
      <c r="F65" s="487">
        <v>100</v>
      </c>
      <c r="G65" s="487">
        <v>100</v>
      </c>
      <c r="H65" s="487">
        <v>100</v>
      </c>
      <c r="I65" s="487">
        <v>0</v>
      </c>
      <c r="J65" s="487">
        <v>0</v>
      </c>
      <c r="K65" s="487">
        <v>0</v>
      </c>
      <c r="L65" s="487"/>
      <c r="M65" s="487"/>
    </row>
    <row r="66" spans="1:13" ht="36">
      <c r="A66" s="484" t="s">
        <v>1897</v>
      </c>
      <c r="B66" s="485" t="s">
        <v>1894</v>
      </c>
      <c r="C66" s="486" t="s">
        <v>1811</v>
      </c>
      <c r="D66" s="485" t="s">
        <v>1898</v>
      </c>
      <c r="E66" s="485" t="s">
        <v>1896</v>
      </c>
      <c r="F66" s="487">
        <v>150</v>
      </c>
      <c r="G66" s="487">
        <v>150</v>
      </c>
      <c r="H66" s="487">
        <v>150</v>
      </c>
      <c r="I66" s="487">
        <v>0</v>
      </c>
      <c r="J66" s="487">
        <v>0</v>
      </c>
      <c r="K66" s="487">
        <v>0</v>
      </c>
      <c r="L66" s="487"/>
      <c r="M66" s="487"/>
    </row>
    <row r="67" spans="1:13" ht="60">
      <c r="A67" s="484" t="s">
        <v>1899</v>
      </c>
      <c r="B67" s="485" t="s">
        <v>1900</v>
      </c>
      <c r="C67" s="486" t="s">
        <v>1864</v>
      </c>
      <c r="D67" s="485" t="s">
        <v>1901</v>
      </c>
      <c r="E67" s="485" t="s">
        <v>1901</v>
      </c>
      <c r="F67" s="487">
        <v>80</v>
      </c>
      <c r="G67" s="487">
        <v>80</v>
      </c>
      <c r="H67" s="487">
        <v>80</v>
      </c>
      <c r="I67" s="487">
        <v>0</v>
      </c>
      <c r="J67" s="487">
        <v>0</v>
      </c>
      <c r="K67" s="487">
        <v>0</v>
      </c>
      <c r="L67" s="487"/>
      <c r="M67" s="487"/>
    </row>
    <row r="68" spans="1:13" ht="60">
      <c r="A68" s="484" t="s">
        <v>1902</v>
      </c>
      <c r="B68" s="485" t="s">
        <v>1903</v>
      </c>
      <c r="C68" s="486" t="s">
        <v>1864</v>
      </c>
      <c r="D68" s="485" t="s">
        <v>1904</v>
      </c>
      <c r="E68" s="485" t="s">
        <v>1905</v>
      </c>
      <c r="F68" s="487">
        <v>17</v>
      </c>
      <c r="G68" s="487">
        <v>17</v>
      </c>
      <c r="H68" s="487">
        <v>17</v>
      </c>
      <c r="I68" s="487">
        <v>0</v>
      </c>
      <c r="J68" s="487">
        <v>0</v>
      </c>
      <c r="K68" s="487">
        <v>0</v>
      </c>
      <c r="L68" s="487"/>
      <c r="M68" s="487"/>
    </row>
    <row r="69" spans="1:13" ht="60">
      <c r="A69" s="484" t="s">
        <v>1906</v>
      </c>
      <c r="B69" s="485" t="s">
        <v>1907</v>
      </c>
      <c r="C69" s="486" t="s">
        <v>1864</v>
      </c>
      <c r="D69" s="485" t="s">
        <v>1904</v>
      </c>
      <c r="E69" s="485" t="s">
        <v>1904</v>
      </c>
      <c r="F69" s="487">
        <v>5</v>
      </c>
      <c r="G69" s="487">
        <v>5</v>
      </c>
      <c r="H69" s="487">
        <v>5</v>
      </c>
      <c r="I69" s="487">
        <v>0</v>
      </c>
      <c r="J69" s="487">
        <v>0</v>
      </c>
      <c r="K69" s="487">
        <v>0</v>
      </c>
      <c r="L69" s="487"/>
      <c r="M69" s="487"/>
    </row>
    <row r="70" spans="1:13" ht="36">
      <c r="A70" s="484" t="s">
        <v>1908</v>
      </c>
      <c r="B70" s="485" t="s">
        <v>1909</v>
      </c>
      <c r="C70" s="486" t="s">
        <v>1811</v>
      </c>
      <c r="D70" s="485" t="s">
        <v>1910</v>
      </c>
      <c r="E70" s="485" t="s">
        <v>1911</v>
      </c>
      <c r="F70" s="487">
        <v>30</v>
      </c>
      <c r="G70" s="487">
        <v>30</v>
      </c>
      <c r="H70" s="487">
        <v>30</v>
      </c>
      <c r="I70" s="487">
        <v>0</v>
      </c>
      <c r="J70" s="487">
        <v>0</v>
      </c>
      <c r="K70" s="487">
        <v>0</v>
      </c>
      <c r="L70" s="487"/>
      <c r="M70" s="487"/>
    </row>
    <row r="71" spans="1:13" ht="36">
      <c r="A71" s="484" t="s">
        <v>1912</v>
      </c>
      <c r="B71" s="485" t="s">
        <v>1909</v>
      </c>
      <c r="C71" s="486" t="s">
        <v>1811</v>
      </c>
      <c r="D71" s="485" t="s">
        <v>1895</v>
      </c>
      <c r="E71" s="485" t="s">
        <v>1911</v>
      </c>
      <c r="F71" s="487">
        <v>10</v>
      </c>
      <c r="G71" s="487">
        <v>10</v>
      </c>
      <c r="H71" s="487">
        <v>10</v>
      </c>
      <c r="I71" s="487">
        <v>0</v>
      </c>
      <c r="J71" s="487">
        <v>0</v>
      </c>
      <c r="K71" s="487">
        <v>0</v>
      </c>
      <c r="L71" s="487"/>
      <c r="M71" s="487"/>
    </row>
    <row r="72" spans="1:13" ht="36">
      <c r="A72" s="484" t="s">
        <v>1913</v>
      </c>
      <c r="B72" s="485" t="s">
        <v>1909</v>
      </c>
      <c r="C72" s="486" t="s">
        <v>1811</v>
      </c>
      <c r="D72" s="485" t="s">
        <v>1914</v>
      </c>
      <c r="E72" s="485" t="s">
        <v>1911</v>
      </c>
      <c r="F72" s="487">
        <v>235.9</v>
      </c>
      <c r="G72" s="487">
        <v>235.9</v>
      </c>
      <c r="H72" s="487">
        <v>235.9</v>
      </c>
      <c r="I72" s="487">
        <v>0</v>
      </c>
      <c r="J72" s="487">
        <v>0</v>
      </c>
      <c r="K72" s="487">
        <v>0</v>
      </c>
      <c r="L72" s="487"/>
      <c r="M72" s="487"/>
    </row>
    <row r="73" spans="1:13" ht="36">
      <c r="A73" s="484" t="s">
        <v>1915</v>
      </c>
      <c r="B73" s="485" t="s">
        <v>1909</v>
      </c>
      <c r="C73" s="486" t="s">
        <v>1811</v>
      </c>
      <c r="D73" s="485" t="s">
        <v>1916</v>
      </c>
      <c r="E73" s="485" t="s">
        <v>1911</v>
      </c>
      <c r="F73" s="487">
        <v>355.3</v>
      </c>
      <c r="G73" s="487">
        <v>355.3</v>
      </c>
      <c r="H73" s="487">
        <v>355.3</v>
      </c>
      <c r="I73" s="487">
        <v>0</v>
      </c>
      <c r="J73" s="487">
        <v>0</v>
      </c>
      <c r="K73" s="487">
        <v>0</v>
      </c>
      <c r="L73" s="487"/>
      <c r="M73" s="487"/>
    </row>
    <row r="74" spans="1:13" ht="36">
      <c r="A74" s="484" t="s">
        <v>1917</v>
      </c>
      <c r="B74" s="485" t="s">
        <v>1909</v>
      </c>
      <c r="C74" s="486" t="s">
        <v>1811</v>
      </c>
      <c r="D74" s="485" t="s">
        <v>1918</v>
      </c>
      <c r="E74" s="485" t="s">
        <v>1919</v>
      </c>
      <c r="F74" s="487">
        <v>20</v>
      </c>
      <c r="G74" s="487">
        <v>20</v>
      </c>
      <c r="H74" s="487">
        <v>20</v>
      </c>
      <c r="I74" s="487">
        <v>0</v>
      </c>
      <c r="J74" s="487">
        <v>0</v>
      </c>
      <c r="K74" s="487">
        <v>0</v>
      </c>
      <c r="L74" s="487"/>
      <c r="M74" s="487"/>
    </row>
    <row r="75" spans="1:13" ht="36">
      <c r="A75" s="484" t="s">
        <v>1920</v>
      </c>
      <c r="B75" s="485" t="s">
        <v>1909</v>
      </c>
      <c r="C75" s="486" t="s">
        <v>1811</v>
      </c>
      <c r="D75" s="485" t="s">
        <v>1921</v>
      </c>
      <c r="E75" s="485" t="s">
        <v>1911</v>
      </c>
      <c r="F75" s="487">
        <v>100</v>
      </c>
      <c r="G75" s="487">
        <v>100</v>
      </c>
      <c r="H75" s="487">
        <v>100</v>
      </c>
      <c r="I75" s="487">
        <v>0</v>
      </c>
      <c r="J75" s="487">
        <v>0</v>
      </c>
      <c r="K75" s="487">
        <v>0</v>
      </c>
      <c r="L75" s="487"/>
      <c r="M75" s="487"/>
    </row>
    <row r="76" spans="1:13" ht="36">
      <c r="A76" s="484" t="s">
        <v>1922</v>
      </c>
      <c r="B76" s="485" t="s">
        <v>1909</v>
      </c>
      <c r="C76" s="486" t="s">
        <v>1811</v>
      </c>
      <c r="D76" s="485" t="s">
        <v>1923</v>
      </c>
      <c r="E76" s="485" t="s">
        <v>1911</v>
      </c>
      <c r="F76" s="487">
        <v>75</v>
      </c>
      <c r="G76" s="487">
        <v>75</v>
      </c>
      <c r="H76" s="487">
        <v>75</v>
      </c>
      <c r="I76" s="487">
        <v>0</v>
      </c>
      <c r="J76" s="487">
        <v>0</v>
      </c>
      <c r="K76" s="487">
        <v>0</v>
      </c>
      <c r="L76" s="487"/>
      <c r="M76" s="487"/>
    </row>
    <row r="77" spans="1:13" ht="36">
      <c r="A77" s="484" t="s">
        <v>1924</v>
      </c>
      <c r="B77" s="485" t="s">
        <v>1925</v>
      </c>
      <c r="C77" s="486" t="s">
        <v>1926</v>
      </c>
      <c r="D77" s="485" t="s">
        <v>1927</v>
      </c>
      <c r="E77" s="485" t="s">
        <v>1928</v>
      </c>
      <c r="F77" s="487">
        <v>10</v>
      </c>
      <c r="G77" s="487">
        <v>10</v>
      </c>
      <c r="H77" s="487">
        <v>10</v>
      </c>
      <c r="I77" s="487">
        <v>0</v>
      </c>
      <c r="J77" s="487">
        <v>0</v>
      </c>
      <c r="K77" s="487">
        <v>0</v>
      </c>
      <c r="L77" s="487"/>
      <c r="M77" s="487"/>
    </row>
    <row r="78" spans="1:13" ht="60">
      <c r="A78" s="484" t="s">
        <v>1929</v>
      </c>
      <c r="B78" s="485" t="s">
        <v>1925</v>
      </c>
      <c r="C78" s="486" t="s">
        <v>1930</v>
      </c>
      <c r="D78" s="485" t="s">
        <v>1931</v>
      </c>
      <c r="E78" s="485" t="s">
        <v>1931</v>
      </c>
      <c r="F78" s="487">
        <v>15</v>
      </c>
      <c r="G78" s="487">
        <v>15</v>
      </c>
      <c r="H78" s="487">
        <v>15</v>
      </c>
      <c r="I78" s="487">
        <v>0</v>
      </c>
      <c r="J78" s="487">
        <v>0</v>
      </c>
      <c r="K78" s="487">
        <v>0</v>
      </c>
      <c r="L78" s="487"/>
      <c r="M78" s="487"/>
    </row>
    <row r="79" spans="1:13" ht="36">
      <c r="A79" s="484" t="s">
        <v>1932</v>
      </c>
      <c r="B79" s="485" t="s">
        <v>1933</v>
      </c>
      <c r="C79" s="486" t="s">
        <v>1934</v>
      </c>
      <c r="D79" s="485" t="s">
        <v>1935</v>
      </c>
      <c r="E79" s="485" t="s">
        <v>1936</v>
      </c>
      <c r="F79" s="487">
        <v>3</v>
      </c>
      <c r="G79" s="487">
        <v>3</v>
      </c>
      <c r="H79" s="487">
        <v>3</v>
      </c>
      <c r="I79" s="487">
        <v>0</v>
      </c>
      <c r="J79" s="487">
        <v>0</v>
      </c>
      <c r="K79" s="487">
        <v>0</v>
      </c>
      <c r="L79" s="487"/>
      <c r="M79" s="487"/>
    </row>
    <row r="80" spans="1:13" ht="72">
      <c r="A80" s="484" t="s">
        <v>1937</v>
      </c>
      <c r="B80" s="485" t="s">
        <v>1933</v>
      </c>
      <c r="C80" s="486" t="s">
        <v>1938</v>
      </c>
      <c r="D80" s="485" t="s">
        <v>1939</v>
      </c>
      <c r="E80" s="485" t="s">
        <v>1936</v>
      </c>
      <c r="F80" s="487">
        <v>10</v>
      </c>
      <c r="G80" s="487">
        <v>10</v>
      </c>
      <c r="H80" s="487">
        <v>10</v>
      </c>
      <c r="I80" s="487">
        <v>0</v>
      </c>
      <c r="J80" s="487">
        <v>0</v>
      </c>
      <c r="K80" s="487">
        <v>0</v>
      </c>
      <c r="L80" s="487"/>
      <c r="M80" s="487"/>
    </row>
    <row r="81" spans="1:13" ht="48">
      <c r="A81" s="484" t="s">
        <v>1940</v>
      </c>
      <c r="B81" s="485" t="s">
        <v>1933</v>
      </c>
      <c r="C81" s="486" t="s">
        <v>1941</v>
      </c>
      <c r="D81" s="485" t="s">
        <v>1942</v>
      </c>
      <c r="E81" s="485" t="s">
        <v>1936</v>
      </c>
      <c r="F81" s="487">
        <v>5</v>
      </c>
      <c r="G81" s="487">
        <v>5</v>
      </c>
      <c r="H81" s="487">
        <v>5</v>
      </c>
      <c r="I81" s="487">
        <v>0</v>
      </c>
      <c r="J81" s="487">
        <v>0</v>
      </c>
      <c r="K81" s="487">
        <v>0</v>
      </c>
      <c r="L81" s="487"/>
      <c r="M81" s="487"/>
    </row>
    <row r="82" spans="1:13" ht="48">
      <c r="A82" s="484" t="s">
        <v>1943</v>
      </c>
      <c r="B82" s="485" t="s">
        <v>1933</v>
      </c>
      <c r="C82" s="486" t="s">
        <v>1944</v>
      </c>
      <c r="D82" s="485" t="s">
        <v>1945</v>
      </c>
      <c r="E82" s="485" t="s">
        <v>1936</v>
      </c>
      <c r="F82" s="487">
        <v>2</v>
      </c>
      <c r="G82" s="487">
        <v>2</v>
      </c>
      <c r="H82" s="487">
        <v>2</v>
      </c>
      <c r="I82" s="487">
        <v>0</v>
      </c>
      <c r="J82" s="487">
        <v>0</v>
      </c>
      <c r="K82" s="487">
        <v>0</v>
      </c>
      <c r="L82" s="487"/>
      <c r="M82" s="487"/>
    </row>
    <row r="83" spans="1:13" ht="48">
      <c r="A83" s="484" t="s">
        <v>1946</v>
      </c>
      <c r="B83" s="485" t="s">
        <v>1933</v>
      </c>
      <c r="C83" s="486" t="s">
        <v>1947</v>
      </c>
      <c r="D83" s="485" t="s">
        <v>1948</v>
      </c>
      <c r="E83" s="485" t="s">
        <v>1936</v>
      </c>
      <c r="F83" s="487">
        <v>1</v>
      </c>
      <c r="G83" s="487">
        <v>1</v>
      </c>
      <c r="H83" s="487">
        <v>1</v>
      </c>
      <c r="I83" s="487">
        <v>0</v>
      </c>
      <c r="J83" s="487">
        <v>0</v>
      </c>
      <c r="K83" s="487">
        <v>0</v>
      </c>
      <c r="L83" s="487"/>
      <c r="M83" s="487"/>
    </row>
    <row r="84" spans="1:13" ht="36">
      <c r="A84" s="484" t="s">
        <v>1949</v>
      </c>
      <c r="B84" s="485" t="s">
        <v>1933</v>
      </c>
      <c r="C84" s="486" t="s">
        <v>1727</v>
      </c>
      <c r="D84" s="485" t="s">
        <v>1950</v>
      </c>
      <c r="E84" s="485" t="s">
        <v>1936</v>
      </c>
      <c r="F84" s="487">
        <v>44</v>
      </c>
      <c r="G84" s="487">
        <v>44</v>
      </c>
      <c r="H84" s="487">
        <v>44</v>
      </c>
      <c r="I84" s="487">
        <v>0</v>
      </c>
      <c r="J84" s="487">
        <v>0</v>
      </c>
      <c r="K84" s="487">
        <v>0</v>
      </c>
      <c r="L84" s="487"/>
      <c r="M84" s="487"/>
    </row>
    <row r="85" spans="1:13" ht="72">
      <c r="A85" s="484" t="s">
        <v>1951</v>
      </c>
      <c r="B85" s="485" t="s">
        <v>1933</v>
      </c>
      <c r="C85" s="486" t="s">
        <v>1870</v>
      </c>
      <c r="D85" s="485" t="s">
        <v>1952</v>
      </c>
      <c r="E85" s="485" t="s">
        <v>1936</v>
      </c>
      <c r="F85" s="487">
        <v>3</v>
      </c>
      <c r="G85" s="487">
        <v>3</v>
      </c>
      <c r="H85" s="487">
        <v>3</v>
      </c>
      <c r="I85" s="487">
        <v>0</v>
      </c>
      <c r="J85" s="487">
        <v>0</v>
      </c>
      <c r="K85" s="487">
        <v>0</v>
      </c>
      <c r="L85" s="487"/>
      <c r="M85" s="487"/>
    </row>
    <row r="86" spans="1:13" ht="36">
      <c r="A86" s="484" t="s">
        <v>1953</v>
      </c>
      <c r="B86" s="485" t="s">
        <v>1933</v>
      </c>
      <c r="C86" s="486" t="s">
        <v>1785</v>
      </c>
      <c r="D86" s="485" t="s">
        <v>1954</v>
      </c>
      <c r="E86" s="485" t="s">
        <v>1936</v>
      </c>
      <c r="F86" s="487">
        <v>10</v>
      </c>
      <c r="G86" s="487">
        <v>10</v>
      </c>
      <c r="H86" s="487">
        <v>10</v>
      </c>
      <c r="I86" s="487">
        <v>0</v>
      </c>
      <c r="J86" s="487">
        <v>0</v>
      </c>
      <c r="K86" s="487">
        <v>0</v>
      </c>
      <c r="L86" s="487"/>
      <c r="M86" s="487"/>
    </row>
    <row r="87" spans="1:13" ht="24">
      <c r="A87" s="484" t="s">
        <v>1955</v>
      </c>
      <c r="B87" s="485" t="s">
        <v>1933</v>
      </c>
      <c r="C87" s="486" t="s">
        <v>1956</v>
      </c>
      <c r="D87" s="485" t="s">
        <v>1957</v>
      </c>
      <c r="E87" s="485" t="s">
        <v>1936</v>
      </c>
      <c r="F87" s="487">
        <v>6</v>
      </c>
      <c r="G87" s="487">
        <v>6</v>
      </c>
      <c r="H87" s="487">
        <v>6</v>
      </c>
      <c r="I87" s="487">
        <v>0</v>
      </c>
      <c r="J87" s="487">
        <v>0</v>
      </c>
      <c r="K87" s="487">
        <v>0</v>
      </c>
      <c r="L87" s="487"/>
      <c r="M87" s="487"/>
    </row>
    <row r="88" spans="1:13" ht="96">
      <c r="A88" s="484" t="s">
        <v>1958</v>
      </c>
      <c r="B88" s="485" t="s">
        <v>1933</v>
      </c>
      <c r="C88" s="486" t="s">
        <v>1774</v>
      </c>
      <c r="D88" s="485" t="s">
        <v>1959</v>
      </c>
      <c r="E88" s="485" t="s">
        <v>1936</v>
      </c>
      <c r="F88" s="487">
        <v>5</v>
      </c>
      <c r="G88" s="487">
        <v>5</v>
      </c>
      <c r="H88" s="487">
        <v>5</v>
      </c>
      <c r="I88" s="487">
        <v>0</v>
      </c>
      <c r="J88" s="487">
        <v>0</v>
      </c>
      <c r="K88" s="487">
        <v>0</v>
      </c>
      <c r="L88" s="487"/>
      <c r="M88" s="487"/>
    </row>
    <row r="89" spans="1:13" ht="48">
      <c r="A89" s="484" t="s">
        <v>1960</v>
      </c>
      <c r="B89" s="485" t="s">
        <v>1933</v>
      </c>
      <c r="C89" s="486" t="s">
        <v>1961</v>
      </c>
      <c r="D89" s="485" t="s">
        <v>1962</v>
      </c>
      <c r="E89" s="485" t="s">
        <v>1936</v>
      </c>
      <c r="F89" s="487">
        <v>10</v>
      </c>
      <c r="G89" s="487">
        <v>10</v>
      </c>
      <c r="H89" s="487">
        <v>10</v>
      </c>
      <c r="I89" s="487">
        <v>0</v>
      </c>
      <c r="J89" s="487">
        <v>0</v>
      </c>
      <c r="K89" s="487">
        <v>0</v>
      </c>
      <c r="L89" s="487"/>
      <c r="M89" s="487"/>
    </row>
    <row r="90" spans="1:13" ht="36">
      <c r="A90" s="484" t="s">
        <v>1963</v>
      </c>
      <c r="B90" s="485" t="s">
        <v>1933</v>
      </c>
      <c r="C90" s="486" t="s">
        <v>1964</v>
      </c>
      <c r="D90" s="485" t="s">
        <v>1965</v>
      </c>
      <c r="E90" s="485" t="s">
        <v>1936</v>
      </c>
      <c r="F90" s="487">
        <v>1</v>
      </c>
      <c r="G90" s="487">
        <v>1</v>
      </c>
      <c r="H90" s="487">
        <v>1</v>
      </c>
      <c r="I90" s="487">
        <v>0</v>
      </c>
      <c r="J90" s="487">
        <v>0</v>
      </c>
      <c r="K90" s="487">
        <v>0</v>
      </c>
      <c r="L90" s="487"/>
      <c r="M90" s="487"/>
    </row>
    <row r="91" spans="1:13" ht="36">
      <c r="A91" s="484" t="s">
        <v>1966</v>
      </c>
      <c r="B91" s="485" t="s">
        <v>1967</v>
      </c>
      <c r="C91" s="486" t="s">
        <v>1811</v>
      </c>
      <c r="D91" s="485" t="s">
        <v>1968</v>
      </c>
      <c r="E91" s="485" t="s">
        <v>1969</v>
      </c>
      <c r="F91" s="487">
        <v>7</v>
      </c>
      <c r="G91" s="487">
        <v>7</v>
      </c>
      <c r="H91" s="487">
        <v>7</v>
      </c>
      <c r="I91" s="487">
        <v>0</v>
      </c>
      <c r="J91" s="487">
        <v>0</v>
      </c>
      <c r="K91" s="487">
        <v>0</v>
      </c>
      <c r="L91" s="487"/>
      <c r="M91" s="487"/>
    </row>
    <row r="92" spans="1:13" ht="48">
      <c r="A92" s="484" t="s">
        <v>1970</v>
      </c>
      <c r="B92" s="485" t="s">
        <v>1971</v>
      </c>
      <c r="C92" s="486" t="s">
        <v>1972</v>
      </c>
      <c r="D92" s="485" t="s">
        <v>1973</v>
      </c>
      <c r="E92" s="485" t="s">
        <v>1974</v>
      </c>
      <c r="F92" s="487">
        <v>150</v>
      </c>
      <c r="G92" s="487">
        <v>150</v>
      </c>
      <c r="H92" s="487">
        <v>0</v>
      </c>
      <c r="I92" s="487">
        <v>150</v>
      </c>
      <c r="J92" s="487">
        <v>0</v>
      </c>
      <c r="K92" s="487">
        <v>0</v>
      </c>
      <c r="L92" s="487"/>
      <c r="M92" s="487"/>
    </row>
    <row r="93" spans="1:13" ht="20.25" customHeight="1">
      <c r="A93" s="638" t="s">
        <v>1976</v>
      </c>
      <c r="B93" s="639"/>
      <c r="C93" s="639"/>
      <c r="D93" s="639"/>
      <c r="E93" s="639"/>
      <c r="F93" s="639"/>
      <c r="G93" s="639"/>
      <c r="H93" s="639"/>
      <c r="I93" s="639"/>
      <c r="J93" s="639"/>
      <c r="K93" s="639"/>
      <c r="L93" s="639"/>
      <c r="M93" s="639"/>
    </row>
    <row r="94" spans="1:13" ht="20.25" customHeight="1">
      <c r="A94" s="639"/>
      <c r="B94" s="639"/>
      <c r="C94" s="639"/>
      <c r="D94" s="639"/>
      <c r="E94" s="639"/>
      <c r="F94" s="639"/>
      <c r="G94" s="639"/>
      <c r="H94" s="639"/>
      <c r="I94" s="639"/>
      <c r="J94" s="639"/>
      <c r="K94" s="639"/>
      <c r="L94" s="639"/>
      <c r="M94" s="639"/>
    </row>
    <row r="95" spans="1:13" ht="20.25" customHeight="1">
      <c r="A95" s="639"/>
      <c r="B95" s="639"/>
      <c r="C95" s="639"/>
      <c r="D95" s="639"/>
      <c r="E95" s="639"/>
      <c r="F95" s="639"/>
      <c r="G95" s="639"/>
      <c r="H95" s="639"/>
      <c r="I95" s="639"/>
      <c r="J95" s="639"/>
      <c r="K95" s="639"/>
      <c r="L95" s="639"/>
      <c r="M95" s="639"/>
    </row>
    <row r="96" spans="1:13" ht="20.25" customHeight="1">
      <c r="A96" s="639"/>
      <c r="B96" s="639"/>
      <c r="C96" s="639"/>
      <c r="D96" s="639"/>
      <c r="E96" s="639"/>
      <c r="F96" s="639"/>
      <c r="G96" s="639"/>
      <c r="H96" s="639"/>
      <c r="I96" s="639"/>
      <c r="J96" s="639"/>
      <c r="K96" s="639"/>
      <c r="L96" s="639"/>
      <c r="M96" s="639"/>
    </row>
    <row r="97" spans="1:13" ht="20.25" customHeight="1">
      <c r="A97" s="639"/>
      <c r="B97" s="639"/>
      <c r="C97" s="639"/>
      <c r="D97" s="639"/>
      <c r="E97" s="639"/>
      <c r="F97" s="639"/>
      <c r="G97" s="639"/>
      <c r="H97" s="639"/>
      <c r="I97" s="639"/>
      <c r="J97" s="639"/>
      <c r="K97" s="639"/>
      <c r="L97" s="639"/>
      <c r="M97" s="639"/>
    </row>
    <row r="98" spans="1:13" ht="20.25" customHeight="1">
      <c r="A98" s="639"/>
      <c r="B98" s="639"/>
      <c r="C98" s="639"/>
      <c r="D98" s="639"/>
      <c r="E98" s="639"/>
      <c r="F98" s="639"/>
      <c r="G98" s="639"/>
      <c r="H98" s="639"/>
      <c r="I98" s="639"/>
      <c r="J98" s="639"/>
      <c r="K98" s="639"/>
      <c r="L98" s="639"/>
      <c r="M98" s="639"/>
    </row>
    <row r="99" spans="1:13" ht="20.25" customHeight="1">
      <c r="A99" s="639"/>
      <c r="B99" s="639"/>
      <c r="C99" s="639"/>
      <c r="D99" s="639"/>
      <c r="E99" s="639"/>
      <c r="F99" s="639"/>
      <c r="G99" s="639"/>
      <c r="H99" s="639"/>
      <c r="I99" s="639"/>
      <c r="J99" s="639"/>
      <c r="K99" s="639"/>
      <c r="L99" s="639"/>
      <c r="M99" s="639"/>
    </row>
    <row r="100" spans="1:13" ht="20.25" customHeight="1">
      <c r="A100" s="639"/>
      <c r="B100" s="639"/>
      <c r="C100" s="639"/>
      <c r="D100" s="639"/>
      <c r="E100" s="639"/>
      <c r="F100" s="639"/>
      <c r="G100" s="639"/>
      <c r="H100" s="639"/>
      <c r="I100" s="639"/>
      <c r="J100" s="639"/>
      <c r="K100" s="639"/>
      <c r="L100" s="639"/>
      <c r="M100" s="639"/>
    </row>
    <row r="101" spans="1:13" ht="20.25" customHeight="1">
      <c r="A101" s="639"/>
      <c r="B101" s="639"/>
      <c r="C101" s="639"/>
      <c r="D101" s="639"/>
      <c r="E101" s="639"/>
      <c r="F101" s="639"/>
      <c r="G101" s="639"/>
      <c r="H101" s="639"/>
      <c r="I101" s="639"/>
      <c r="J101" s="639"/>
      <c r="K101" s="639"/>
      <c r="L101" s="639"/>
      <c r="M101" s="639"/>
    </row>
    <row r="102" spans="1:13" ht="20.25" customHeight="1">
      <c r="A102" s="639"/>
      <c r="B102" s="639"/>
      <c r="C102" s="639"/>
      <c r="D102" s="639"/>
      <c r="E102" s="639"/>
      <c r="F102" s="639"/>
      <c r="G102" s="639"/>
      <c r="H102" s="639"/>
      <c r="I102" s="639"/>
      <c r="J102" s="639"/>
      <c r="K102" s="639"/>
      <c r="L102" s="639"/>
      <c r="M102" s="639"/>
    </row>
    <row r="103" spans="1:13" ht="20.25" customHeight="1">
      <c r="A103" s="639"/>
      <c r="B103" s="639"/>
      <c r="C103" s="639"/>
      <c r="D103" s="639"/>
      <c r="E103" s="639"/>
      <c r="F103" s="639"/>
      <c r="G103" s="639"/>
      <c r="H103" s="639"/>
      <c r="I103" s="639"/>
      <c r="J103" s="639"/>
      <c r="K103" s="639"/>
      <c r="L103" s="639"/>
      <c r="M103" s="639"/>
    </row>
  </sheetData>
  <sheetProtection/>
  <mergeCells count="14">
    <mergeCell ref="D5:D6"/>
    <mergeCell ref="F5:F6"/>
    <mergeCell ref="G5:J5"/>
    <mergeCell ref="K5:K6"/>
    <mergeCell ref="A93:M103"/>
    <mergeCell ref="A2:M2"/>
    <mergeCell ref="A4:A6"/>
    <mergeCell ref="B4:B6"/>
    <mergeCell ref="C4:D4"/>
    <mergeCell ref="E4:E6"/>
    <mergeCell ref="F4:K4"/>
    <mergeCell ref="L4:L6"/>
    <mergeCell ref="M4:M6"/>
    <mergeCell ref="C5:C6"/>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Y5"/>
  <sheetViews>
    <sheetView zoomScalePageLayoutView="0" workbookViewId="0" topLeftCell="A1">
      <selection activeCell="A1" sqref="A1:IV1"/>
    </sheetView>
  </sheetViews>
  <sheetFormatPr defaultColWidth="9.00390625" defaultRowHeight="14.25"/>
  <sheetData>
    <row r="1" s="164" customFormat="1" ht="14.25">
      <c r="A1" s="498" t="s">
        <v>2003</v>
      </c>
    </row>
    <row r="2" spans="1:25" ht="27">
      <c r="A2" s="647" t="s">
        <v>1977</v>
      </c>
      <c r="B2" s="647"/>
      <c r="C2" s="647"/>
      <c r="D2" s="647"/>
      <c r="E2" s="647"/>
      <c r="F2" s="647"/>
      <c r="G2" s="647"/>
      <c r="H2" s="647"/>
      <c r="I2" s="647"/>
      <c r="J2" s="647"/>
      <c r="K2" s="647"/>
      <c r="L2" s="647"/>
      <c r="M2" s="647"/>
      <c r="N2" s="647"/>
      <c r="O2" s="647"/>
      <c r="P2" s="647"/>
      <c r="Q2" s="647"/>
      <c r="R2" s="647"/>
      <c r="S2" s="647"/>
      <c r="T2" s="647"/>
      <c r="U2" s="647"/>
      <c r="V2" s="647"/>
      <c r="W2" s="647"/>
      <c r="X2" s="647"/>
      <c r="Y2" s="647"/>
    </row>
    <row r="3" spans="1:25" ht="27">
      <c r="A3" s="492"/>
      <c r="B3" s="492"/>
      <c r="C3" s="492"/>
      <c r="D3" s="492"/>
      <c r="E3" s="492"/>
      <c r="F3" s="492"/>
      <c r="G3" s="492"/>
      <c r="H3" s="492"/>
      <c r="I3" s="492"/>
      <c r="J3" s="492"/>
      <c r="K3" s="492"/>
      <c r="L3" s="492"/>
      <c r="M3" s="492"/>
      <c r="N3" s="492"/>
      <c r="O3" s="492"/>
      <c r="P3" s="492"/>
      <c r="Q3" s="492"/>
      <c r="R3" s="492"/>
      <c r="S3" s="492"/>
      <c r="T3" s="492"/>
      <c r="U3" s="492"/>
      <c r="V3" s="492"/>
      <c r="W3" s="492"/>
      <c r="X3" s="492"/>
      <c r="Y3" s="493" t="s">
        <v>1978</v>
      </c>
    </row>
    <row r="4" spans="1:25" s="495" customFormat="1" ht="54">
      <c r="A4" s="494" t="s">
        <v>1263</v>
      </c>
      <c r="B4" s="494" t="s">
        <v>1979</v>
      </c>
      <c r="C4" s="494" t="s">
        <v>1980</v>
      </c>
      <c r="D4" s="494" t="s">
        <v>1981</v>
      </c>
      <c r="E4" s="494" t="s">
        <v>1982</v>
      </c>
      <c r="F4" s="494" t="s">
        <v>1983</v>
      </c>
      <c r="G4" s="494" t="s">
        <v>1984</v>
      </c>
      <c r="H4" s="494" t="s">
        <v>1985</v>
      </c>
      <c r="I4" s="494" t="s">
        <v>1986</v>
      </c>
      <c r="J4" s="494" t="s">
        <v>1987</v>
      </c>
      <c r="K4" s="494" t="s">
        <v>1988</v>
      </c>
      <c r="L4" s="494" t="s">
        <v>1989</v>
      </c>
      <c r="M4" s="494" t="s">
        <v>1990</v>
      </c>
      <c r="N4" s="494" t="s">
        <v>1991</v>
      </c>
      <c r="O4" s="494" t="s">
        <v>1992</v>
      </c>
      <c r="P4" s="494" t="s">
        <v>1993</v>
      </c>
      <c r="Q4" s="494" t="s">
        <v>1994</v>
      </c>
      <c r="R4" s="494" t="s">
        <v>1995</v>
      </c>
      <c r="S4" s="494" t="s">
        <v>1996</v>
      </c>
      <c r="T4" s="494" t="s">
        <v>1997</v>
      </c>
      <c r="U4" s="494" t="s">
        <v>1998</v>
      </c>
      <c r="V4" s="494" t="s">
        <v>1999</v>
      </c>
      <c r="W4" s="494" t="s">
        <v>2000</v>
      </c>
      <c r="X4" s="494" t="s">
        <v>2001</v>
      </c>
      <c r="Y4" s="494" t="s">
        <v>2002</v>
      </c>
    </row>
    <row r="5" spans="1:25" s="497" customFormat="1" ht="14.25">
      <c r="A5" s="496">
        <v>39739.01999999999</v>
      </c>
      <c r="B5" s="496">
        <v>5567.120000000001</v>
      </c>
      <c r="C5" s="496">
        <v>1774.48</v>
      </c>
      <c r="D5" s="496">
        <v>158.5</v>
      </c>
      <c r="E5" s="496">
        <v>511.88</v>
      </c>
      <c r="F5" s="496">
        <v>1764.5</v>
      </c>
      <c r="G5" s="496">
        <v>709.7000000000002</v>
      </c>
      <c r="H5" s="496">
        <v>0</v>
      </c>
      <c r="I5" s="496">
        <v>2254.7999999999997</v>
      </c>
      <c r="J5" s="496">
        <v>4469.44</v>
      </c>
      <c r="K5" s="496">
        <v>100.10000000000001</v>
      </c>
      <c r="L5" s="496">
        <v>3039.8999999999996</v>
      </c>
      <c r="M5" s="496">
        <v>775.0300000000001</v>
      </c>
      <c r="N5" s="496">
        <v>1298.4799999999998</v>
      </c>
      <c r="O5" s="496">
        <v>1291.09</v>
      </c>
      <c r="P5" s="496">
        <v>2469.7400000000007</v>
      </c>
      <c r="Q5" s="496">
        <v>261.17999999999995</v>
      </c>
      <c r="R5" s="496">
        <v>5486.69</v>
      </c>
      <c r="S5" s="496">
        <v>2554.29</v>
      </c>
      <c r="T5" s="496">
        <v>3578.41</v>
      </c>
      <c r="U5" s="496">
        <v>1196.8</v>
      </c>
      <c r="V5" s="496">
        <v>0</v>
      </c>
      <c r="W5" s="496">
        <v>32.89</v>
      </c>
      <c r="X5" s="496">
        <v>420</v>
      </c>
      <c r="Y5" s="496">
        <v>24</v>
      </c>
    </row>
  </sheetData>
  <sheetProtection/>
  <mergeCells count="1">
    <mergeCell ref="A2:Y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W12"/>
  <sheetViews>
    <sheetView zoomScalePageLayoutView="0" workbookViewId="0" topLeftCell="A1">
      <selection activeCell="A1" sqref="A1:IV1"/>
    </sheetView>
  </sheetViews>
  <sheetFormatPr defaultColWidth="9.00390625" defaultRowHeight="14.25"/>
  <cols>
    <col min="7" max="7" width="9.375" style="0" bestFit="1" customWidth="1"/>
    <col min="8" max="23" width="9.125" style="0" bestFit="1" customWidth="1"/>
  </cols>
  <sheetData>
    <row r="1" s="164" customFormat="1" ht="14.25">
      <c r="A1" s="498" t="s">
        <v>2004</v>
      </c>
    </row>
    <row r="2" spans="1:20" ht="27">
      <c r="A2" s="649" t="s">
        <v>1554</v>
      </c>
      <c r="B2" s="649"/>
      <c r="C2" s="649"/>
      <c r="D2" s="649"/>
      <c r="E2" s="649"/>
      <c r="F2" s="649"/>
      <c r="G2" s="649"/>
      <c r="H2" s="649"/>
      <c r="I2" s="649"/>
      <c r="J2" s="649"/>
      <c r="K2" s="649"/>
      <c r="L2" s="649"/>
      <c r="M2" s="649"/>
      <c r="N2" s="649"/>
      <c r="O2" s="649"/>
      <c r="P2" s="649"/>
      <c r="Q2" s="649"/>
      <c r="R2" s="649"/>
      <c r="S2" s="649"/>
      <c r="T2" s="649"/>
    </row>
    <row r="3" ht="14.25">
      <c r="W3" s="499"/>
    </row>
    <row r="4" spans="1:23" ht="14.25">
      <c r="A4" s="500" t="s">
        <v>1269</v>
      </c>
      <c r="W4" s="501" t="s">
        <v>3</v>
      </c>
    </row>
    <row r="5" spans="1:23" ht="14.25">
      <c r="A5" s="650" t="s">
        <v>1556</v>
      </c>
      <c r="B5" s="650" t="s">
        <v>1557</v>
      </c>
      <c r="C5" s="650" t="s">
        <v>1558</v>
      </c>
      <c r="D5" s="650" t="s">
        <v>1559</v>
      </c>
      <c r="E5" s="650" t="s">
        <v>1560</v>
      </c>
      <c r="F5" s="650" t="s">
        <v>1561</v>
      </c>
      <c r="G5" s="648" t="s">
        <v>1562</v>
      </c>
      <c r="H5" s="655" t="s">
        <v>1563</v>
      </c>
      <c r="I5" s="655"/>
      <c r="J5" s="655"/>
      <c r="K5" s="655"/>
      <c r="L5" s="655"/>
      <c r="M5" s="655"/>
      <c r="N5" s="655"/>
      <c r="O5" s="655"/>
      <c r="P5" s="655"/>
      <c r="Q5" s="648" t="s">
        <v>1564</v>
      </c>
      <c r="R5" s="648" t="s">
        <v>1565</v>
      </c>
      <c r="S5" s="648" t="s">
        <v>1566</v>
      </c>
      <c r="T5" s="648" t="s">
        <v>1567</v>
      </c>
      <c r="U5" s="648" t="s">
        <v>1568</v>
      </c>
      <c r="V5" s="648" t="s">
        <v>1569</v>
      </c>
      <c r="W5" s="648" t="s">
        <v>1570</v>
      </c>
    </row>
    <row r="6" spans="1:23" ht="14.25">
      <c r="A6" s="650"/>
      <c r="B6" s="650"/>
      <c r="C6" s="650"/>
      <c r="D6" s="650"/>
      <c r="E6" s="650"/>
      <c r="F6" s="650"/>
      <c r="G6" s="648"/>
      <c r="H6" s="648" t="s">
        <v>1571</v>
      </c>
      <c r="I6" s="651" t="s">
        <v>1572</v>
      </c>
      <c r="J6" s="651"/>
      <c r="K6" s="651"/>
      <c r="L6" s="651"/>
      <c r="M6" s="651"/>
      <c r="N6" s="651"/>
      <c r="O6" s="651"/>
      <c r="P6" s="651" t="s">
        <v>1573</v>
      </c>
      <c r="Q6" s="648"/>
      <c r="R6" s="648"/>
      <c r="S6" s="648"/>
      <c r="T6" s="648"/>
      <c r="U6" s="648"/>
      <c r="V6" s="648"/>
      <c r="W6" s="648"/>
    </row>
    <row r="7" spans="1:23" ht="36">
      <c r="A7" s="502"/>
      <c r="B7" s="502"/>
      <c r="C7" s="502"/>
      <c r="D7" s="502"/>
      <c r="E7" s="502"/>
      <c r="F7" s="502"/>
      <c r="G7" s="648"/>
      <c r="H7" s="648"/>
      <c r="I7" s="503" t="s">
        <v>1574</v>
      </c>
      <c r="J7" s="503" t="s">
        <v>1575</v>
      </c>
      <c r="K7" s="503" t="s">
        <v>1576</v>
      </c>
      <c r="L7" s="503" t="s">
        <v>1577</v>
      </c>
      <c r="M7" s="503" t="s">
        <v>1578</v>
      </c>
      <c r="N7" s="503" t="s">
        <v>1579</v>
      </c>
      <c r="O7" s="503" t="s">
        <v>1580</v>
      </c>
      <c r="P7" s="651"/>
      <c r="Q7" s="648"/>
      <c r="R7" s="648"/>
      <c r="S7" s="648"/>
      <c r="T7" s="648"/>
      <c r="U7" s="648"/>
      <c r="V7" s="648"/>
      <c r="W7" s="648"/>
    </row>
    <row r="8" spans="1:23" ht="14.25">
      <c r="A8" s="504" t="s">
        <v>1581</v>
      </c>
      <c r="B8" s="504" t="s">
        <v>1581</v>
      </c>
      <c r="C8" s="504" t="s">
        <v>1581</v>
      </c>
      <c r="D8" s="504" t="s">
        <v>1581</v>
      </c>
      <c r="E8" s="504" t="s">
        <v>1581</v>
      </c>
      <c r="F8" s="504" t="s">
        <v>1581</v>
      </c>
      <c r="G8" s="504">
        <v>1</v>
      </c>
      <c r="H8" s="504">
        <v>2</v>
      </c>
      <c r="I8" s="504">
        <v>3</v>
      </c>
      <c r="J8" s="504">
        <v>4</v>
      </c>
      <c r="K8" s="504">
        <v>5</v>
      </c>
      <c r="L8" s="504">
        <v>6</v>
      </c>
      <c r="M8" s="504">
        <v>7</v>
      </c>
      <c r="N8" s="504">
        <v>8</v>
      </c>
      <c r="O8" s="504">
        <v>9</v>
      </c>
      <c r="P8" s="504">
        <v>10</v>
      </c>
      <c r="Q8" s="504">
        <v>11</v>
      </c>
      <c r="R8" s="504">
        <v>12</v>
      </c>
      <c r="S8" s="504">
        <v>13</v>
      </c>
      <c r="T8" s="504">
        <v>14</v>
      </c>
      <c r="U8" s="504">
        <v>15</v>
      </c>
      <c r="V8" s="504">
        <v>16</v>
      </c>
      <c r="W8" s="504">
        <v>17</v>
      </c>
    </row>
    <row r="9" spans="1:23" s="507" customFormat="1" ht="14.25">
      <c r="A9" s="510"/>
      <c r="B9" s="511" t="s">
        <v>1263</v>
      </c>
      <c r="C9" s="505"/>
      <c r="D9" s="505"/>
      <c r="E9" s="506"/>
      <c r="F9" s="506"/>
      <c r="G9" s="508">
        <v>16956.96</v>
      </c>
      <c r="H9" s="508">
        <v>8242.74</v>
      </c>
      <c r="I9" s="508">
        <v>631.2</v>
      </c>
      <c r="J9" s="508">
        <v>0</v>
      </c>
      <c r="K9" s="508">
        <v>0</v>
      </c>
      <c r="L9" s="508">
        <v>48.7</v>
      </c>
      <c r="M9" s="508">
        <v>5173.22</v>
      </c>
      <c r="N9" s="508">
        <v>0</v>
      </c>
      <c r="O9" s="508">
        <v>1015.1</v>
      </c>
      <c r="P9" s="508">
        <v>0</v>
      </c>
      <c r="Q9" s="508">
        <v>0</v>
      </c>
      <c r="R9" s="508">
        <v>1838</v>
      </c>
      <c r="S9" s="508">
        <v>0</v>
      </c>
      <c r="T9" s="508">
        <v>0</v>
      </c>
      <c r="U9" s="509">
        <v>0</v>
      </c>
      <c r="V9" s="509">
        <v>0</v>
      </c>
      <c r="W9" s="509">
        <v>8</v>
      </c>
    </row>
    <row r="10" spans="1:23" ht="14.25">
      <c r="A10" s="652" t="s">
        <v>1582</v>
      </c>
      <c r="B10" s="511" t="s">
        <v>1583</v>
      </c>
      <c r="C10" s="505"/>
      <c r="D10" s="505"/>
      <c r="E10" s="506"/>
      <c r="F10" s="506"/>
      <c r="G10" s="508">
        <v>6658.29</v>
      </c>
      <c r="H10" s="508">
        <v>4839.69</v>
      </c>
      <c r="I10" s="508">
        <v>452.8</v>
      </c>
      <c r="J10" s="508">
        <v>0</v>
      </c>
      <c r="K10" s="508">
        <v>0</v>
      </c>
      <c r="L10" s="508">
        <v>11</v>
      </c>
      <c r="M10" s="508">
        <v>385</v>
      </c>
      <c r="N10" s="508">
        <v>0</v>
      </c>
      <c r="O10" s="508">
        <v>293.8</v>
      </c>
      <c r="P10" s="508">
        <v>0</v>
      </c>
      <c r="Q10" s="508">
        <v>0</v>
      </c>
      <c r="R10" s="508">
        <v>676</v>
      </c>
      <c r="S10" s="508">
        <v>0</v>
      </c>
      <c r="T10" s="508">
        <v>0</v>
      </c>
      <c r="U10" s="509">
        <v>0</v>
      </c>
      <c r="V10" s="509">
        <v>0</v>
      </c>
      <c r="W10" s="509">
        <v>0</v>
      </c>
    </row>
    <row r="11" spans="1:23" ht="14.25">
      <c r="A11" s="653"/>
      <c r="B11" s="511" t="s">
        <v>1584</v>
      </c>
      <c r="C11" s="505"/>
      <c r="D11" s="505"/>
      <c r="E11" s="506"/>
      <c r="F11" s="506"/>
      <c r="G11" s="508">
        <v>5656.8</v>
      </c>
      <c r="H11" s="508">
        <v>833.8</v>
      </c>
      <c r="I11" s="508">
        <v>0</v>
      </c>
      <c r="J11" s="508">
        <v>0</v>
      </c>
      <c r="K11" s="508">
        <v>0</v>
      </c>
      <c r="L11" s="508">
        <v>32</v>
      </c>
      <c r="M11" s="508">
        <v>3761</v>
      </c>
      <c r="N11" s="508">
        <v>0</v>
      </c>
      <c r="O11" s="508">
        <v>0</v>
      </c>
      <c r="P11" s="508">
        <v>0</v>
      </c>
      <c r="Q11" s="508">
        <v>0</v>
      </c>
      <c r="R11" s="508">
        <v>1030</v>
      </c>
      <c r="S11" s="508">
        <v>0</v>
      </c>
      <c r="T11" s="508">
        <v>0</v>
      </c>
      <c r="U11" s="509">
        <v>0</v>
      </c>
      <c r="V11" s="509">
        <v>0</v>
      </c>
      <c r="W11" s="509">
        <v>0</v>
      </c>
    </row>
    <row r="12" spans="1:23" ht="14.25">
      <c r="A12" s="654"/>
      <c r="B12" s="511" t="s">
        <v>1585</v>
      </c>
      <c r="C12" s="505"/>
      <c r="D12" s="505"/>
      <c r="E12" s="506"/>
      <c r="F12" s="506"/>
      <c r="G12" s="508">
        <v>4641.87</v>
      </c>
      <c r="H12" s="508">
        <v>2569.25</v>
      </c>
      <c r="I12" s="508">
        <v>178.4</v>
      </c>
      <c r="J12" s="508">
        <v>0</v>
      </c>
      <c r="K12" s="508">
        <v>0</v>
      </c>
      <c r="L12" s="508">
        <v>5.7</v>
      </c>
      <c r="M12" s="508">
        <v>1027.22</v>
      </c>
      <c r="N12" s="508">
        <v>0</v>
      </c>
      <c r="O12" s="508">
        <v>721.3</v>
      </c>
      <c r="P12" s="508">
        <v>0</v>
      </c>
      <c r="Q12" s="508">
        <v>0</v>
      </c>
      <c r="R12" s="508">
        <v>132</v>
      </c>
      <c r="S12" s="508">
        <v>0</v>
      </c>
      <c r="T12" s="508">
        <v>0</v>
      </c>
      <c r="U12" s="509">
        <v>0</v>
      </c>
      <c r="V12" s="509">
        <v>0</v>
      </c>
      <c r="W12" s="509">
        <v>8</v>
      </c>
    </row>
  </sheetData>
  <sheetProtection/>
  <mergeCells count="20">
    <mergeCell ref="H6:H7"/>
    <mergeCell ref="I6:O6"/>
    <mergeCell ref="P6:P7"/>
    <mergeCell ref="A10:A12"/>
    <mergeCell ref="R5:R7"/>
    <mergeCell ref="S5:S7"/>
    <mergeCell ref="F5:F6"/>
    <mergeCell ref="G5:G7"/>
    <mergeCell ref="H5:P5"/>
    <mergeCell ref="Q5:Q7"/>
    <mergeCell ref="T5:T7"/>
    <mergeCell ref="U5:U7"/>
    <mergeCell ref="V5:V7"/>
    <mergeCell ref="W5:W7"/>
    <mergeCell ref="A2:T2"/>
    <mergeCell ref="A5:A6"/>
    <mergeCell ref="B5:B6"/>
    <mergeCell ref="C5:C6"/>
    <mergeCell ref="D5:D6"/>
    <mergeCell ref="E5:E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IV1"/>
    </sheetView>
  </sheetViews>
  <sheetFormatPr defaultColWidth="12.50390625" defaultRowHeight="31.5" customHeight="1"/>
  <cols>
    <col min="1" max="16384" width="12.50390625" style="512" customWidth="1"/>
  </cols>
  <sheetData>
    <row r="1" s="164" customFormat="1" ht="14.25">
      <c r="A1" s="520" t="s">
        <v>2011</v>
      </c>
    </row>
    <row r="2" spans="1:6" ht="31.5" customHeight="1">
      <c r="A2" s="656" t="s">
        <v>2005</v>
      </c>
      <c r="B2" s="657"/>
      <c r="C2" s="657"/>
      <c r="D2" s="657"/>
      <c r="E2" s="657"/>
      <c r="F2" s="657"/>
    </row>
    <row r="3" spans="1:6" ht="31.5" customHeight="1">
      <c r="A3" s="513"/>
      <c r="B3" s="514"/>
      <c r="C3" s="514"/>
      <c r="D3" s="515"/>
      <c r="E3" s="515"/>
      <c r="F3" s="516" t="s">
        <v>3</v>
      </c>
    </row>
    <row r="4" spans="1:6" ht="31.5" customHeight="1">
      <c r="A4" s="658" t="s">
        <v>1263</v>
      </c>
      <c r="B4" s="658" t="s">
        <v>2006</v>
      </c>
      <c r="C4" s="659" t="s">
        <v>2007</v>
      </c>
      <c r="D4" s="659"/>
      <c r="E4" s="659"/>
      <c r="F4" s="658" t="s">
        <v>2008</v>
      </c>
    </row>
    <row r="5" spans="1:6" ht="31.5" customHeight="1">
      <c r="A5" s="658"/>
      <c r="B5" s="658"/>
      <c r="C5" s="517" t="s">
        <v>1712</v>
      </c>
      <c r="D5" s="517" t="s">
        <v>2009</v>
      </c>
      <c r="E5" s="517" t="s">
        <v>2010</v>
      </c>
      <c r="F5" s="658"/>
    </row>
    <row r="6" spans="1:6" s="519" customFormat="1" ht="31.5" customHeight="1">
      <c r="A6" s="518">
        <f>B6+C6+F6</f>
        <v>7572.619999999999</v>
      </c>
      <c r="B6" s="518">
        <v>93.9</v>
      </c>
      <c r="C6" s="518">
        <f>D6+E6</f>
        <v>4561.81</v>
      </c>
      <c r="D6" s="518">
        <v>653</v>
      </c>
      <c r="E6" s="518">
        <v>3908.8100000000004</v>
      </c>
      <c r="F6" s="518">
        <v>2916.9099999999994</v>
      </c>
    </row>
  </sheetData>
  <sheetProtection/>
  <mergeCells count="5">
    <mergeCell ref="A2:F2"/>
    <mergeCell ref="A4:A5"/>
    <mergeCell ref="B4:B5"/>
    <mergeCell ref="C4:E4"/>
    <mergeCell ref="F4:F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8"/>
  <sheetViews>
    <sheetView tabSelected="1" zoomScale="75" zoomScaleNormal="75" zoomScaleSheetLayoutView="100" zoomScalePageLayoutView="0" workbookViewId="0" topLeftCell="A1">
      <selection activeCell="B4" sqref="B4:J4"/>
    </sheetView>
  </sheetViews>
  <sheetFormatPr defaultColWidth="9.00390625" defaultRowHeight="14.25"/>
  <cols>
    <col min="1" max="1" width="17.875" style="661" customWidth="1"/>
    <col min="2" max="10" width="26.875" style="661" customWidth="1"/>
    <col min="11" max="16384" width="9.00390625" style="661" customWidth="1"/>
  </cols>
  <sheetData>
    <row r="1" s="164" customFormat="1" ht="25.5" customHeight="1">
      <c r="A1" s="671" t="s">
        <v>2023</v>
      </c>
    </row>
    <row r="2" spans="1:10" ht="33" customHeight="1">
      <c r="A2" s="660" t="s">
        <v>2012</v>
      </c>
      <c r="B2" s="660"/>
      <c r="C2" s="660"/>
      <c r="D2" s="660"/>
      <c r="E2" s="660"/>
      <c r="F2" s="660"/>
      <c r="G2" s="660"/>
      <c r="H2" s="660"/>
      <c r="I2" s="660"/>
      <c r="J2" s="660"/>
    </row>
    <row r="3" ht="24" customHeight="1">
      <c r="J3" s="661" t="s">
        <v>1483</v>
      </c>
    </row>
    <row r="4" spans="1:10" ht="51.75" customHeight="1">
      <c r="A4" s="662" t="s">
        <v>1260</v>
      </c>
      <c r="B4" s="662" t="s">
        <v>2013</v>
      </c>
      <c r="C4" s="662"/>
      <c r="D4" s="662"/>
      <c r="E4" s="662"/>
      <c r="F4" s="662"/>
      <c r="G4" s="662"/>
      <c r="H4" s="662"/>
      <c r="I4" s="662"/>
      <c r="J4" s="662"/>
    </row>
    <row r="5" spans="1:10" ht="51.75" customHeight="1">
      <c r="A5" s="662"/>
      <c r="B5" s="663" t="s">
        <v>1263</v>
      </c>
      <c r="C5" s="664" t="s">
        <v>2014</v>
      </c>
      <c r="D5" s="665"/>
      <c r="E5" s="664" t="s">
        <v>2015</v>
      </c>
      <c r="F5" s="665"/>
      <c r="G5" s="666"/>
      <c r="H5" s="666"/>
      <c r="I5" s="666"/>
      <c r="J5" s="666"/>
    </row>
    <row r="6" spans="1:10" ht="51.75" customHeight="1">
      <c r="A6" s="662"/>
      <c r="B6" s="667"/>
      <c r="C6" s="668" t="s">
        <v>2016</v>
      </c>
      <c r="D6" s="668" t="s">
        <v>2017</v>
      </c>
      <c r="E6" s="669" t="s">
        <v>1712</v>
      </c>
      <c r="F6" s="669" t="s">
        <v>2018</v>
      </c>
      <c r="G6" s="669" t="s">
        <v>2019</v>
      </c>
      <c r="H6" s="669" t="s">
        <v>2020</v>
      </c>
      <c r="I6" s="669" t="s">
        <v>2021</v>
      </c>
      <c r="J6" s="669" t="s">
        <v>2022</v>
      </c>
    </row>
    <row r="7" spans="1:10" ht="51.75" customHeight="1">
      <c r="A7" s="669" t="s">
        <v>1268</v>
      </c>
      <c r="B7" s="670">
        <v>1407544</v>
      </c>
      <c r="C7" s="670">
        <v>538929.01</v>
      </c>
      <c r="D7" s="670">
        <v>364829.01</v>
      </c>
      <c r="E7" s="670">
        <v>868614.99</v>
      </c>
      <c r="F7" s="670">
        <v>106400</v>
      </c>
      <c r="G7" s="670">
        <v>140000</v>
      </c>
      <c r="H7" s="670">
        <v>54100</v>
      </c>
      <c r="I7" s="670">
        <v>217500</v>
      </c>
      <c r="J7" s="670">
        <v>350614.99</v>
      </c>
    </row>
    <row r="8" spans="1:10" ht="51.75" customHeight="1">
      <c r="A8" s="669" t="s">
        <v>1582</v>
      </c>
      <c r="B8" s="670">
        <v>6428040.99</v>
      </c>
      <c r="C8" s="670">
        <v>16600</v>
      </c>
      <c r="D8" s="670">
        <v>0</v>
      </c>
      <c r="E8" s="670">
        <v>626240.99</v>
      </c>
      <c r="F8" s="670">
        <v>48500</v>
      </c>
      <c r="G8" s="670">
        <v>34100</v>
      </c>
      <c r="H8" s="670">
        <v>24600</v>
      </c>
      <c r="I8" s="670">
        <v>217500</v>
      </c>
      <c r="J8" s="670">
        <v>301540.99</v>
      </c>
    </row>
  </sheetData>
  <sheetProtection/>
  <mergeCells count="6">
    <mergeCell ref="A2:J2"/>
    <mergeCell ref="A4:A6"/>
    <mergeCell ref="B4:J4"/>
    <mergeCell ref="B5:B6"/>
    <mergeCell ref="C5:D5"/>
    <mergeCell ref="E5:J5"/>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dimension ref="A1:M7"/>
  <sheetViews>
    <sheetView zoomScale="75" zoomScaleNormal="75" zoomScaleSheetLayoutView="100" zoomScalePageLayoutView="0" workbookViewId="0" topLeftCell="A1">
      <selection activeCell="A1" sqref="A1"/>
    </sheetView>
  </sheetViews>
  <sheetFormatPr defaultColWidth="9.00390625" defaultRowHeight="14.25"/>
  <cols>
    <col min="1" max="13" width="15.625" style="661" customWidth="1"/>
    <col min="14" max="16384" width="9.00390625" style="661" customWidth="1"/>
  </cols>
  <sheetData>
    <row r="1" s="164" customFormat="1" ht="25.5" customHeight="1">
      <c r="A1" s="671" t="s">
        <v>2030</v>
      </c>
    </row>
    <row r="2" spans="1:13" ht="33" customHeight="1">
      <c r="A2" s="660" t="s">
        <v>2024</v>
      </c>
      <c r="B2" s="660"/>
      <c r="C2" s="660"/>
      <c r="D2" s="660"/>
      <c r="E2" s="660"/>
      <c r="F2" s="660"/>
      <c r="G2" s="660"/>
      <c r="H2" s="660"/>
      <c r="I2" s="660"/>
      <c r="J2" s="660"/>
      <c r="K2" s="660"/>
      <c r="L2" s="660"/>
      <c r="M2" s="660"/>
    </row>
    <row r="3" ht="27.75" customHeight="1">
      <c r="M3" s="661" t="s">
        <v>1483</v>
      </c>
    </row>
    <row r="4" spans="1:13" ht="51.75" customHeight="1">
      <c r="A4" s="662" t="s">
        <v>1260</v>
      </c>
      <c r="B4" s="662" t="s">
        <v>2025</v>
      </c>
      <c r="C4" s="662"/>
      <c r="D4" s="662"/>
      <c r="E4" s="662" t="s">
        <v>2026</v>
      </c>
      <c r="F4" s="662"/>
      <c r="G4" s="662"/>
      <c r="H4" s="662" t="s">
        <v>2027</v>
      </c>
      <c r="I4" s="662"/>
      <c r="J4" s="662"/>
      <c r="K4" s="662" t="s">
        <v>2028</v>
      </c>
      <c r="L4" s="662"/>
      <c r="M4" s="662"/>
    </row>
    <row r="5" spans="1:13" ht="51.75" customHeight="1">
      <c r="A5" s="662"/>
      <c r="B5" s="669" t="s">
        <v>1263</v>
      </c>
      <c r="C5" s="669" t="s">
        <v>2016</v>
      </c>
      <c r="D5" s="669" t="s">
        <v>2029</v>
      </c>
      <c r="E5" s="669" t="s">
        <v>1263</v>
      </c>
      <c r="F5" s="669" t="s">
        <v>2016</v>
      </c>
      <c r="G5" s="669" t="s">
        <v>2029</v>
      </c>
      <c r="H5" s="669" t="s">
        <v>1263</v>
      </c>
      <c r="I5" s="669" t="s">
        <v>2016</v>
      </c>
      <c r="J5" s="669" t="s">
        <v>2029</v>
      </c>
      <c r="K5" s="669" t="s">
        <v>1263</v>
      </c>
      <c r="L5" s="669" t="s">
        <v>2016</v>
      </c>
      <c r="M5" s="669" t="s">
        <v>2029</v>
      </c>
    </row>
    <row r="6" spans="1:13" ht="51.75" customHeight="1">
      <c r="A6" s="669" t="s">
        <v>1268</v>
      </c>
      <c r="B6" s="670">
        <v>698560.1100000001</v>
      </c>
      <c r="C6" s="670">
        <v>347942.15</v>
      </c>
      <c r="D6" s="670">
        <v>350617.96</v>
      </c>
      <c r="E6" s="670">
        <v>132160.487822</v>
      </c>
      <c r="F6" s="670">
        <v>94790.270759</v>
      </c>
      <c r="G6" s="670">
        <v>37370.21706299999</v>
      </c>
      <c r="H6" s="670">
        <v>319719.357435</v>
      </c>
      <c r="I6" s="670">
        <v>307155.32743500004</v>
      </c>
      <c r="J6" s="670">
        <v>12564.03</v>
      </c>
      <c r="K6" s="670">
        <v>160777.716476</v>
      </c>
      <c r="L6" s="670">
        <v>102144.564429</v>
      </c>
      <c r="M6" s="670">
        <v>58633.15204700001</v>
      </c>
    </row>
    <row r="7" spans="1:13" ht="51.75" customHeight="1">
      <c r="A7" s="669" t="s">
        <v>1582</v>
      </c>
      <c r="B7" s="670">
        <v>301541.77</v>
      </c>
      <c r="C7" s="670">
        <v>0</v>
      </c>
      <c r="D7" s="670">
        <v>301541.77</v>
      </c>
      <c r="E7" s="670">
        <v>52389.873783</v>
      </c>
      <c r="F7" s="670">
        <v>22406.224409</v>
      </c>
      <c r="G7" s="670">
        <v>29983.649374</v>
      </c>
      <c r="H7" s="670">
        <v>151010.482689</v>
      </c>
      <c r="I7" s="670">
        <v>151010.482689</v>
      </c>
      <c r="J7" s="670">
        <v>0</v>
      </c>
      <c r="K7" s="670">
        <v>66774.188779</v>
      </c>
      <c r="L7" s="670">
        <v>22757.949409</v>
      </c>
      <c r="M7" s="670">
        <v>44016.23937</v>
      </c>
    </row>
  </sheetData>
  <sheetProtection/>
  <mergeCells count="6">
    <mergeCell ref="A2:M2"/>
    <mergeCell ref="A4:A5"/>
    <mergeCell ref="B4:D4"/>
    <mergeCell ref="E4:G4"/>
    <mergeCell ref="H4:J4"/>
    <mergeCell ref="K4:M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G52"/>
  <sheetViews>
    <sheetView showZeros="0" zoomScalePageLayoutView="0" workbookViewId="0" topLeftCell="A1">
      <pane ySplit="5" topLeftCell="A6" activePane="bottomLeft" state="frozen"/>
      <selection pane="topLeft" activeCell="A1" sqref="A1"/>
      <selection pane="bottomLeft" activeCell="J49" sqref="J49"/>
    </sheetView>
  </sheetViews>
  <sheetFormatPr defaultColWidth="9.00390625" defaultRowHeight="14.25"/>
  <cols>
    <col min="1" max="1" width="31.25390625" style="10" customWidth="1"/>
    <col min="2" max="2" width="7.625" style="10" customWidth="1"/>
    <col min="3" max="3" width="8.875" style="10" customWidth="1"/>
    <col min="4" max="5" width="7.875" style="10" customWidth="1"/>
    <col min="6" max="6" width="7.625" style="10" customWidth="1"/>
    <col min="7" max="7" width="8.875" style="10" customWidth="1"/>
    <col min="8" max="16384" width="9.00390625" style="10" customWidth="1"/>
  </cols>
  <sheetData>
    <row r="1" spans="1:7" s="70" customFormat="1" ht="14.25" customHeight="1">
      <c r="A1" s="11" t="s">
        <v>114</v>
      </c>
      <c r="B1" s="77"/>
      <c r="C1" s="77"/>
      <c r="D1" s="78"/>
      <c r="E1" s="77"/>
      <c r="F1" s="77"/>
      <c r="G1" s="78"/>
    </row>
    <row r="2" spans="1:7" ht="18.75" customHeight="1">
      <c r="A2" s="521" t="s">
        <v>115</v>
      </c>
      <c r="B2" s="521"/>
      <c r="C2" s="521"/>
      <c r="D2" s="521"/>
      <c r="E2" s="521"/>
      <c r="F2" s="521"/>
      <c r="G2" s="521"/>
    </row>
    <row r="3" spans="1:7" s="121" customFormat="1" ht="15.75" customHeight="1">
      <c r="A3" s="15"/>
      <c r="B3" s="123"/>
      <c r="C3" s="123" t="s">
        <v>2</v>
      </c>
      <c r="D3" s="124"/>
      <c r="E3" s="123"/>
      <c r="F3" s="540" t="s">
        <v>3</v>
      </c>
      <c r="G3" s="540"/>
    </row>
    <row r="4" spans="1:7" s="70" customFormat="1" ht="18.75" customHeight="1">
      <c r="A4" s="541" t="s">
        <v>116</v>
      </c>
      <c r="B4" s="543" t="s">
        <v>117</v>
      </c>
      <c r="C4" s="528" t="s">
        <v>118</v>
      </c>
      <c r="D4" s="530" t="s">
        <v>7</v>
      </c>
      <c r="E4" s="528" t="s">
        <v>8</v>
      </c>
      <c r="F4" s="543" t="s">
        <v>9</v>
      </c>
      <c r="G4" s="533" t="s">
        <v>10</v>
      </c>
    </row>
    <row r="5" spans="1:7" s="70" customFormat="1" ht="22.5" customHeight="1">
      <c r="A5" s="542"/>
      <c r="B5" s="544"/>
      <c r="C5" s="529"/>
      <c r="D5" s="529"/>
      <c r="E5" s="529"/>
      <c r="F5" s="544"/>
      <c r="G5" s="534"/>
    </row>
    <row r="6" spans="1:7" s="122" customFormat="1" ht="18" customHeight="1">
      <c r="A6" s="83" t="s">
        <v>11</v>
      </c>
      <c r="B6" s="91">
        <f>SUM(B7:B24)</f>
        <v>170117</v>
      </c>
      <c r="C6" s="91">
        <f>SUM(C7:C24)</f>
        <v>171011</v>
      </c>
      <c r="D6" s="125">
        <f>C6/B6*100</f>
        <v>100.52552067106757</v>
      </c>
      <c r="E6" s="91">
        <f>SUM(E7:E24)</f>
        <v>144231</v>
      </c>
      <c r="F6" s="91">
        <f>SUM(F7:F24)</f>
        <v>26780</v>
      </c>
      <c r="G6" s="125">
        <f>F6/E6*100</f>
        <v>18.567436958767534</v>
      </c>
    </row>
    <row r="7" spans="1:7" s="122" customFormat="1" ht="15" customHeight="1">
      <c r="A7" s="83" t="s">
        <v>12</v>
      </c>
      <c r="B7" s="93">
        <v>25096</v>
      </c>
      <c r="C7" s="93">
        <v>19528</v>
      </c>
      <c r="D7" s="125">
        <f aca="true" t="shared" si="0" ref="D7:D21">C7/B7*100</f>
        <v>77.81319732228243</v>
      </c>
      <c r="E7" s="93">
        <v>20874</v>
      </c>
      <c r="F7" s="91">
        <f aca="true" t="shared" si="1" ref="F7:F24">C7-E7</f>
        <v>-1346</v>
      </c>
      <c r="G7" s="125">
        <f>F7/E7*100</f>
        <v>-6.448213088052122</v>
      </c>
    </row>
    <row r="8" spans="1:7" s="122" customFormat="1" ht="15" customHeight="1">
      <c r="A8" s="83" t="s">
        <v>13</v>
      </c>
      <c r="B8" s="93">
        <v>32456</v>
      </c>
      <c r="C8" s="93">
        <v>29442</v>
      </c>
      <c r="D8" s="125">
        <f t="shared" si="0"/>
        <v>90.71358146413606</v>
      </c>
      <c r="E8" s="93">
        <v>27957</v>
      </c>
      <c r="F8" s="91">
        <f t="shared" si="1"/>
        <v>1485</v>
      </c>
      <c r="G8" s="125">
        <f>F8/E8*100</f>
        <v>5.311728726258182</v>
      </c>
    </row>
    <row r="9" spans="1:7" s="122" customFormat="1" ht="15" customHeight="1">
      <c r="A9" s="83" t="s">
        <v>14</v>
      </c>
      <c r="B9" s="93">
        <v>0</v>
      </c>
      <c r="C9" s="93"/>
      <c r="D9" s="125"/>
      <c r="E9" s="93">
        <v>730</v>
      </c>
      <c r="F9" s="91">
        <f t="shared" si="1"/>
        <v>-730</v>
      </c>
      <c r="G9" s="125">
        <f>F9/E9*100</f>
        <v>-100</v>
      </c>
    </row>
    <row r="10" spans="1:7" s="122" customFormat="1" ht="15" customHeight="1">
      <c r="A10" s="95" t="s">
        <v>15</v>
      </c>
      <c r="B10" s="93">
        <v>15320</v>
      </c>
      <c r="C10" s="93">
        <v>15014</v>
      </c>
      <c r="D10" s="125">
        <f t="shared" si="0"/>
        <v>98.00261096605745</v>
      </c>
      <c r="E10" s="93">
        <v>13439</v>
      </c>
      <c r="F10" s="91">
        <f t="shared" si="1"/>
        <v>1575</v>
      </c>
      <c r="G10" s="125">
        <f>F10/E10*100</f>
        <v>11.719621995684202</v>
      </c>
    </row>
    <row r="11" spans="1:7" s="122" customFormat="1" ht="15" customHeight="1">
      <c r="A11" s="95" t="s">
        <v>16</v>
      </c>
      <c r="B11" s="93"/>
      <c r="C11" s="93">
        <v>0</v>
      </c>
      <c r="D11" s="125"/>
      <c r="E11" s="93"/>
      <c r="F11" s="91">
        <f t="shared" si="1"/>
        <v>0</v>
      </c>
      <c r="G11" s="125"/>
    </row>
    <row r="12" spans="1:7" s="122" customFormat="1" ht="15" customHeight="1">
      <c r="A12" s="95" t="s">
        <v>17</v>
      </c>
      <c r="B12" s="93">
        <v>7525</v>
      </c>
      <c r="C12" s="93">
        <v>3475</v>
      </c>
      <c r="D12" s="125">
        <f t="shared" si="0"/>
        <v>46.179401993355484</v>
      </c>
      <c r="E12" s="93">
        <v>6659</v>
      </c>
      <c r="F12" s="91">
        <f t="shared" si="1"/>
        <v>-3184</v>
      </c>
      <c r="G12" s="125">
        <f aca="true" t="shared" si="2" ref="G12:G21">F12/E12*100</f>
        <v>-47.814987235320615</v>
      </c>
    </row>
    <row r="13" spans="1:7" s="122" customFormat="1" ht="15" customHeight="1">
      <c r="A13" s="95" t="s">
        <v>18</v>
      </c>
      <c r="B13" s="93">
        <v>207</v>
      </c>
      <c r="C13" s="93">
        <v>142</v>
      </c>
      <c r="D13" s="125">
        <f t="shared" si="0"/>
        <v>68.59903381642512</v>
      </c>
      <c r="E13" s="93">
        <v>178</v>
      </c>
      <c r="F13" s="91">
        <f t="shared" si="1"/>
        <v>-36</v>
      </c>
      <c r="G13" s="125">
        <f t="shared" si="2"/>
        <v>-20.224719101123593</v>
      </c>
    </row>
    <row r="14" spans="1:7" s="122" customFormat="1" ht="15" customHeight="1">
      <c r="A14" s="95" t="s">
        <v>19</v>
      </c>
      <c r="B14" s="93">
        <v>20970</v>
      </c>
      <c r="C14" s="93">
        <v>17657</v>
      </c>
      <c r="D14" s="125">
        <f t="shared" si="0"/>
        <v>84.20123986647592</v>
      </c>
      <c r="E14" s="93">
        <v>17554</v>
      </c>
      <c r="F14" s="91">
        <f t="shared" si="1"/>
        <v>103</v>
      </c>
      <c r="G14" s="125">
        <f t="shared" si="2"/>
        <v>0.5867608522274126</v>
      </c>
    </row>
    <row r="15" spans="1:7" s="122" customFormat="1" ht="15" customHeight="1">
      <c r="A15" s="95" t="s">
        <v>20</v>
      </c>
      <c r="B15" s="93">
        <v>4277</v>
      </c>
      <c r="C15" s="93">
        <v>4609</v>
      </c>
      <c r="D15" s="125">
        <f t="shared" si="0"/>
        <v>107.7624503156418</v>
      </c>
      <c r="E15" s="93">
        <v>3647</v>
      </c>
      <c r="F15" s="91">
        <f t="shared" si="1"/>
        <v>962</v>
      </c>
      <c r="G15" s="125">
        <f t="shared" si="2"/>
        <v>26.377844803948452</v>
      </c>
    </row>
    <row r="16" spans="1:7" s="122" customFormat="1" ht="15" customHeight="1">
      <c r="A16" s="95" t="s">
        <v>21</v>
      </c>
      <c r="B16" s="93">
        <v>2581</v>
      </c>
      <c r="C16" s="93">
        <v>2992</v>
      </c>
      <c r="D16" s="125">
        <f t="shared" si="0"/>
        <v>115.92406044168926</v>
      </c>
      <c r="E16" s="93">
        <v>2222</v>
      </c>
      <c r="F16" s="91">
        <f t="shared" si="1"/>
        <v>770</v>
      </c>
      <c r="G16" s="125">
        <f t="shared" si="2"/>
        <v>34.65346534653465</v>
      </c>
    </row>
    <row r="17" spans="1:7" s="122" customFormat="1" ht="15" customHeight="1">
      <c r="A17" s="95" t="s">
        <v>22</v>
      </c>
      <c r="B17" s="93">
        <v>3177</v>
      </c>
      <c r="C17" s="93">
        <v>3378</v>
      </c>
      <c r="D17" s="125">
        <f t="shared" si="0"/>
        <v>106.32672332389046</v>
      </c>
      <c r="E17" s="93">
        <v>2735</v>
      </c>
      <c r="F17" s="91">
        <f t="shared" si="1"/>
        <v>643</v>
      </c>
      <c r="G17" s="125">
        <f t="shared" si="2"/>
        <v>23.510054844606948</v>
      </c>
    </row>
    <row r="18" spans="1:7" s="122" customFormat="1" ht="15" customHeight="1">
      <c r="A18" s="95" t="s">
        <v>23</v>
      </c>
      <c r="B18" s="93">
        <v>13705</v>
      </c>
      <c r="C18" s="93">
        <v>14839</v>
      </c>
      <c r="D18" s="125">
        <f t="shared" si="0"/>
        <v>108.27435242612185</v>
      </c>
      <c r="E18" s="93">
        <v>11262</v>
      </c>
      <c r="F18" s="91">
        <f t="shared" si="1"/>
        <v>3577</v>
      </c>
      <c r="G18" s="125">
        <f t="shared" si="2"/>
        <v>31.761676434025926</v>
      </c>
    </row>
    <row r="19" spans="1:7" s="122" customFormat="1" ht="15" customHeight="1">
      <c r="A19" s="95" t="s">
        <v>24</v>
      </c>
      <c r="B19" s="93">
        <v>4022</v>
      </c>
      <c r="C19" s="93">
        <v>3542</v>
      </c>
      <c r="D19" s="125">
        <f t="shared" si="0"/>
        <v>88.06563898557931</v>
      </c>
      <c r="E19" s="93">
        <v>3463</v>
      </c>
      <c r="F19" s="91">
        <f t="shared" si="1"/>
        <v>79</v>
      </c>
      <c r="G19" s="125">
        <f t="shared" si="2"/>
        <v>2.281259023967658</v>
      </c>
    </row>
    <row r="20" spans="1:7" s="122" customFormat="1" ht="15" customHeight="1">
      <c r="A20" s="95" t="s">
        <v>25</v>
      </c>
      <c r="B20" s="93">
        <v>3005</v>
      </c>
      <c r="C20" s="93">
        <v>951</v>
      </c>
      <c r="D20" s="125">
        <f t="shared" si="0"/>
        <v>31.647254575707155</v>
      </c>
      <c r="E20" s="93">
        <v>2469</v>
      </c>
      <c r="F20" s="91">
        <f t="shared" si="1"/>
        <v>-1518</v>
      </c>
      <c r="G20" s="125">
        <f t="shared" si="2"/>
        <v>-61.482381530984206</v>
      </c>
    </row>
    <row r="21" spans="1:7" s="122" customFormat="1" ht="15" customHeight="1">
      <c r="A21" s="95" t="s">
        <v>26</v>
      </c>
      <c r="B21" s="93">
        <v>37367</v>
      </c>
      <c r="C21" s="93">
        <v>54878</v>
      </c>
      <c r="D21" s="125">
        <f t="shared" si="0"/>
        <v>146.8622046190489</v>
      </c>
      <c r="E21" s="93">
        <v>30706</v>
      </c>
      <c r="F21" s="91">
        <f t="shared" si="1"/>
        <v>24172</v>
      </c>
      <c r="G21" s="125">
        <f t="shared" si="2"/>
        <v>78.72077118478474</v>
      </c>
    </row>
    <row r="22" spans="1:7" s="122" customFormat="1" ht="15" customHeight="1">
      <c r="A22" s="96" t="s">
        <v>27</v>
      </c>
      <c r="B22" s="93"/>
      <c r="C22" s="93"/>
      <c r="D22" s="125"/>
      <c r="E22" s="93"/>
      <c r="F22" s="91">
        <f t="shared" si="1"/>
        <v>0</v>
      </c>
      <c r="G22" s="125"/>
    </row>
    <row r="23" spans="1:7" s="122" customFormat="1" ht="15" customHeight="1">
      <c r="A23" s="95" t="s">
        <v>28</v>
      </c>
      <c r="B23" s="93">
        <v>409</v>
      </c>
      <c r="C23" s="93">
        <v>318</v>
      </c>
      <c r="D23" s="125"/>
      <c r="E23" s="93">
        <v>336</v>
      </c>
      <c r="F23" s="91">
        <f t="shared" si="1"/>
        <v>-18</v>
      </c>
      <c r="G23" s="125"/>
    </row>
    <row r="24" spans="1:7" s="122" customFormat="1" ht="15" customHeight="1">
      <c r="A24" s="95" t="s">
        <v>29</v>
      </c>
      <c r="B24" s="93"/>
      <c r="C24" s="93">
        <v>246</v>
      </c>
      <c r="D24" s="125"/>
      <c r="E24" s="93"/>
      <c r="F24" s="91">
        <f t="shared" si="1"/>
        <v>246</v>
      </c>
      <c r="G24" s="125"/>
    </row>
    <row r="25" spans="1:7" s="122" customFormat="1" ht="18" customHeight="1">
      <c r="A25" s="95" t="s">
        <v>30</v>
      </c>
      <c r="B25" s="91">
        <f>SUM(B26:B33)</f>
        <v>86000</v>
      </c>
      <c r="C25" s="91">
        <f>SUM(C26:C33)</f>
        <v>126595</v>
      </c>
      <c r="D25" s="125">
        <f>C25/B25*100</f>
        <v>147.20348837209303</v>
      </c>
      <c r="E25" s="91">
        <f>SUM(E26:E29,E30:E33)</f>
        <v>112145</v>
      </c>
      <c r="F25" s="91">
        <f aca="true" t="shared" si="3" ref="F25:F43">C25-E25</f>
        <v>14450</v>
      </c>
      <c r="G25" s="125">
        <f aca="true" t="shared" si="4" ref="G25:G42">F25/E25*100</f>
        <v>12.885104106290962</v>
      </c>
    </row>
    <row r="26" spans="1:7" s="122" customFormat="1" ht="15.75" customHeight="1">
      <c r="A26" s="95" t="s">
        <v>31</v>
      </c>
      <c r="B26" s="93">
        <v>15000</v>
      </c>
      <c r="C26" s="93">
        <v>17057</v>
      </c>
      <c r="D26" s="125">
        <f>C26/B26*100</f>
        <v>113.71333333333334</v>
      </c>
      <c r="E26" s="93">
        <v>17107</v>
      </c>
      <c r="F26" s="91">
        <f t="shared" si="3"/>
        <v>-50</v>
      </c>
      <c r="G26" s="125">
        <f t="shared" si="4"/>
        <v>-0.29227801484772314</v>
      </c>
    </row>
    <row r="27" spans="1:7" s="122" customFormat="1" ht="15.75" customHeight="1">
      <c r="A27" s="95" t="s">
        <v>32</v>
      </c>
      <c r="B27" s="93">
        <v>18300</v>
      </c>
      <c r="C27" s="93">
        <v>34586</v>
      </c>
      <c r="D27" s="125">
        <f>C27/B27*100</f>
        <v>188.9945355191257</v>
      </c>
      <c r="E27" s="93">
        <v>19571</v>
      </c>
      <c r="F27" s="91">
        <f t="shared" si="3"/>
        <v>15015</v>
      </c>
      <c r="G27" s="125">
        <f t="shared" si="4"/>
        <v>76.72065811660109</v>
      </c>
    </row>
    <row r="28" spans="1:7" s="122" customFormat="1" ht="15.75" customHeight="1">
      <c r="A28" s="95" t="s">
        <v>33</v>
      </c>
      <c r="B28" s="93">
        <v>17000</v>
      </c>
      <c r="C28" s="93">
        <v>37603</v>
      </c>
      <c r="D28" s="125">
        <f>C28/B28*100</f>
        <v>221.19411764705882</v>
      </c>
      <c r="E28" s="93">
        <v>18507</v>
      </c>
      <c r="F28" s="91">
        <f t="shared" si="3"/>
        <v>19096</v>
      </c>
      <c r="G28" s="125">
        <f t="shared" si="4"/>
        <v>103.1825795644891</v>
      </c>
    </row>
    <row r="29" spans="1:7" s="122" customFormat="1" ht="15.75" customHeight="1">
      <c r="A29" s="95" t="s">
        <v>34</v>
      </c>
      <c r="B29" s="93">
        <v>0</v>
      </c>
      <c r="C29" s="93"/>
      <c r="D29" s="125"/>
      <c r="E29" s="93">
        <v>0</v>
      </c>
      <c r="F29" s="91">
        <f t="shared" si="3"/>
        <v>0</v>
      </c>
      <c r="G29" s="125"/>
    </row>
    <row r="30" spans="1:7" s="122" customFormat="1" ht="15.75" customHeight="1">
      <c r="A30" s="96" t="s">
        <v>35</v>
      </c>
      <c r="B30" s="93">
        <v>13000</v>
      </c>
      <c r="C30" s="93">
        <v>8431</v>
      </c>
      <c r="D30" s="125">
        <f>C30/B30*100</f>
        <v>64.85384615384615</v>
      </c>
      <c r="E30" s="93">
        <v>37210</v>
      </c>
      <c r="F30" s="91">
        <f t="shared" si="3"/>
        <v>-28779</v>
      </c>
      <c r="G30" s="125">
        <f t="shared" si="4"/>
        <v>-77.34211233539371</v>
      </c>
    </row>
    <row r="31" spans="1:7" s="122" customFormat="1" ht="15.75" customHeight="1">
      <c r="A31" s="96" t="s">
        <v>36</v>
      </c>
      <c r="B31" s="93">
        <v>0</v>
      </c>
      <c r="C31" s="93">
        <v>0</v>
      </c>
      <c r="D31" s="125"/>
      <c r="E31" s="93">
        <v>0</v>
      </c>
      <c r="F31" s="91"/>
      <c r="G31" s="125"/>
    </row>
    <row r="32" spans="1:7" s="122" customFormat="1" ht="15.75" customHeight="1">
      <c r="A32" s="96" t="s">
        <v>37</v>
      </c>
      <c r="B32" s="93">
        <v>10000</v>
      </c>
      <c r="C32" s="93">
        <v>11770</v>
      </c>
      <c r="D32" s="125">
        <f>C32/B32*100</f>
        <v>117.7</v>
      </c>
      <c r="E32" s="93">
        <v>9000</v>
      </c>
      <c r="F32" s="91">
        <f t="shared" si="3"/>
        <v>2770</v>
      </c>
      <c r="G32" s="125">
        <f t="shared" si="4"/>
        <v>30.777777777777775</v>
      </c>
    </row>
    <row r="33" spans="1:7" s="122" customFormat="1" ht="15.75" customHeight="1">
      <c r="A33" s="95" t="s">
        <v>38</v>
      </c>
      <c r="B33" s="93">
        <v>12700</v>
      </c>
      <c r="C33" s="93">
        <v>17148</v>
      </c>
      <c r="D33" s="125">
        <f>C33/B33*100</f>
        <v>135.0236220472441</v>
      </c>
      <c r="E33" s="93">
        <v>10750</v>
      </c>
      <c r="F33" s="91">
        <f t="shared" si="3"/>
        <v>6398</v>
      </c>
      <c r="G33" s="125">
        <f t="shared" si="4"/>
        <v>59.51627906976744</v>
      </c>
    </row>
    <row r="34" spans="1:7" s="122" customFormat="1" ht="18" customHeight="1">
      <c r="A34" s="97" t="s">
        <v>39</v>
      </c>
      <c r="B34" s="91">
        <f>B6+B25</f>
        <v>256117</v>
      </c>
      <c r="C34" s="91">
        <f>C6+C25</f>
        <v>297606</v>
      </c>
      <c r="D34" s="125">
        <f>C34/B34*100</f>
        <v>116.19923706743403</v>
      </c>
      <c r="E34" s="126">
        <f>E6+E25</f>
        <v>256376</v>
      </c>
      <c r="F34" s="91">
        <f t="shared" si="3"/>
        <v>41230</v>
      </c>
      <c r="G34" s="125">
        <f t="shared" si="4"/>
        <v>16.081848534964273</v>
      </c>
    </row>
    <row r="35" spans="1:7" s="122" customFormat="1" ht="18" customHeight="1">
      <c r="A35" s="97" t="s">
        <v>40</v>
      </c>
      <c r="B35" s="91">
        <f>SUM(B36:B43)</f>
        <v>30580.571428571428</v>
      </c>
      <c r="C35" s="91">
        <f>SUM(C36:C43)</f>
        <v>25960.52380952381</v>
      </c>
      <c r="D35" s="125">
        <f>C35/B35*100</f>
        <v>84.89221292074645</v>
      </c>
      <c r="E35" s="91">
        <f>SUM(E36:E43)</f>
        <v>26509.23809523809</v>
      </c>
      <c r="F35" s="91">
        <f>SUM(F36:F43)</f>
        <v>-548.7142857142851</v>
      </c>
      <c r="G35" s="125">
        <f t="shared" si="4"/>
        <v>-2.069898364271932</v>
      </c>
    </row>
    <row r="36" spans="1:7" s="122" customFormat="1" ht="18" customHeight="1">
      <c r="A36" s="98" t="s">
        <v>41</v>
      </c>
      <c r="B36" s="99">
        <f>(B7+B8)/0.375*0.125</f>
        <v>19184</v>
      </c>
      <c r="C36" s="99">
        <f>(C7+C8)/0.375*0.125</f>
        <v>16323.333333333334</v>
      </c>
      <c r="D36" s="125">
        <f>C36/B36*100</f>
        <v>85.08826800111204</v>
      </c>
      <c r="E36" s="99">
        <f>(E7+E8)/0.375*0.125</f>
        <v>16277</v>
      </c>
      <c r="F36" s="91">
        <f t="shared" si="3"/>
        <v>46.33333333333394</v>
      </c>
      <c r="G36" s="125">
        <f t="shared" si="4"/>
        <v>0.284655239499502</v>
      </c>
    </row>
    <row r="37" spans="1:7" s="122" customFormat="1" ht="18" customHeight="1">
      <c r="A37" s="98" t="s">
        <v>42</v>
      </c>
      <c r="B37" s="99">
        <f>B9/0.375*0.125</f>
        <v>0</v>
      </c>
      <c r="C37" s="99">
        <f>C9/0.375*0.125</f>
        <v>0</v>
      </c>
      <c r="D37" s="125"/>
      <c r="E37" s="99">
        <f>E9/0.375*0.125</f>
        <v>243.33333333333334</v>
      </c>
      <c r="F37" s="91">
        <f t="shared" si="3"/>
        <v>-243.33333333333334</v>
      </c>
      <c r="G37" s="125">
        <f t="shared" si="4"/>
        <v>-100</v>
      </c>
    </row>
    <row r="38" spans="1:7" s="122" customFormat="1" ht="18" customHeight="1">
      <c r="A38" s="98" t="s">
        <v>43</v>
      </c>
      <c r="B38" s="99">
        <f>B10/0.28*0.12</f>
        <v>6565.714285714285</v>
      </c>
      <c r="C38" s="99">
        <f>C10/0.28*0.12</f>
        <v>6434.5714285714275</v>
      </c>
      <c r="D38" s="125">
        <f>C38/B38*100</f>
        <v>98.00261096605743</v>
      </c>
      <c r="E38" s="99">
        <f>E10/0.28*0.12</f>
        <v>5759.5714285714275</v>
      </c>
      <c r="F38" s="91">
        <f t="shared" si="3"/>
        <v>675</v>
      </c>
      <c r="G38" s="125">
        <f t="shared" si="4"/>
        <v>11.719621995684205</v>
      </c>
    </row>
    <row r="39" spans="1:7" s="122" customFormat="1" ht="18" customHeight="1">
      <c r="A39" s="98" t="s">
        <v>44</v>
      </c>
      <c r="B39" s="99">
        <f>B12/0.28*0.12</f>
        <v>3224.9999999999995</v>
      </c>
      <c r="C39" s="99">
        <f>C12/0.28*0.12</f>
        <v>1489.285714285714</v>
      </c>
      <c r="D39" s="125">
        <f>C39/B39*100</f>
        <v>46.17940199335548</v>
      </c>
      <c r="E39" s="99">
        <f>E12/0.28*0.12</f>
        <v>2853.8571428571427</v>
      </c>
      <c r="F39" s="91">
        <f t="shared" si="3"/>
        <v>-1364.5714285714287</v>
      </c>
      <c r="G39" s="125">
        <f t="shared" si="4"/>
        <v>-47.81498723532063</v>
      </c>
    </row>
    <row r="40" spans="1:7" s="122" customFormat="1" ht="18" customHeight="1">
      <c r="A40" s="98" t="s">
        <v>45</v>
      </c>
      <c r="B40" s="99">
        <f>B13/0.75*0.25</f>
        <v>69</v>
      </c>
      <c r="C40" s="99">
        <f>C13/0.75*0.25</f>
        <v>47.333333333333336</v>
      </c>
      <c r="D40" s="125">
        <f>C40/B40*100</f>
        <v>68.59903381642512</v>
      </c>
      <c r="E40" s="99">
        <f>E13/0.75*0.25</f>
        <v>59.333333333333336</v>
      </c>
      <c r="F40" s="91">
        <f t="shared" si="3"/>
        <v>-12</v>
      </c>
      <c r="G40" s="125">
        <f t="shared" si="4"/>
        <v>-20.224719101123593</v>
      </c>
    </row>
    <row r="41" spans="1:7" s="122" customFormat="1" ht="18" customHeight="1">
      <c r="A41" s="98" t="s">
        <v>46</v>
      </c>
      <c r="B41" s="99">
        <f>B17/0.7*0.3</f>
        <v>1361.5714285714284</v>
      </c>
      <c r="C41" s="99">
        <f>C17/0.7*0.3</f>
        <v>1447.7142857142858</v>
      </c>
      <c r="D41" s="125">
        <f>C41/B41*100</f>
        <v>106.32672332389048</v>
      </c>
      <c r="E41" s="99">
        <f>E17/0.7*0.3</f>
        <v>1172.142857142857</v>
      </c>
      <c r="F41" s="91">
        <f t="shared" si="3"/>
        <v>275.57142857142867</v>
      </c>
      <c r="G41" s="125">
        <f t="shared" si="4"/>
        <v>23.510054844606955</v>
      </c>
    </row>
    <row r="42" spans="1:7" s="122" customFormat="1" ht="18" customHeight="1">
      <c r="A42" s="98" t="s">
        <v>47</v>
      </c>
      <c r="B42" s="99">
        <f>B23/0.7*0.3</f>
        <v>175.2857142857143</v>
      </c>
      <c r="C42" s="99">
        <f>C23/0.7*0.3</f>
        <v>136.2857142857143</v>
      </c>
      <c r="D42" s="125"/>
      <c r="E42" s="99">
        <f>E23/0.7*0.3</f>
        <v>144</v>
      </c>
      <c r="F42" s="91">
        <f t="shared" si="3"/>
        <v>-7.714285714285694</v>
      </c>
      <c r="G42" s="125">
        <f t="shared" si="4"/>
        <v>-5.3571428571428426</v>
      </c>
    </row>
    <row r="43" spans="1:7" s="122" customFormat="1" ht="18" customHeight="1">
      <c r="A43" s="98" t="s">
        <v>48</v>
      </c>
      <c r="B43" s="99"/>
      <c r="C43" s="99">
        <v>82</v>
      </c>
      <c r="D43" s="125"/>
      <c r="E43" s="99"/>
      <c r="F43" s="91">
        <f t="shared" si="3"/>
        <v>82</v>
      </c>
      <c r="G43" s="125"/>
    </row>
    <row r="44" spans="1:7" s="122" customFormat="1" ht="18" customHeight="1">
      <c r="A44" s="97" t="s">
        <v>49</v>
      </c>
      <c r="B44" s="91">
        <f>SUM(B45:B50)</f>
        <v>211692.57142857142</v>
      </c>
      <c r="C44" s="91">
        <f>SUM(C45:C50)-1</f>
        <v>182783.61904761905</v>
      </c>
      <c r="D44" s="125">
        <f>C44/B44*100</f>
        <v>86.34389851950628</v>
      </c>
      <c r="E44" s="91">
        <f>SUM(E45:E50)</f>
        <v>182899.47619047618</v>
      </c>
      <c r="F44" s="91">
        <f>SUM(F45:F50)</f>
        <v>-114.85714285713891</v>
      </c>
      <c r="G44" s="125">
        <f aca="true" t="shared" si="5" ref="G44:G49">F44/E44*100</f>
        <v>-0.0627979616177379</v>
      </c>
    </row>
    <row r="45" spans="1:7" s="122" customFormat="1" ht="15.75" customHeight="1">
      <c r="A45" s="98" t="s">
        <v>50</v>
      </c>
      <c r="B45" s="99">
        <f>(B7+B8)/0.375*0.5</f>
        <v>76736</v>
      </c>
      <c r="C45" s="99">
        <f>(C7+C8)/0.375*0.5</f>
        <v>65293.333333333336</v>
      </c>
      <c r="D45" s="125">
        <f>C45/B45*100</f>
        <v>85.08826800111204</v>
      </c>
      <c r="E45" s="99">
        <f>(E7+E8)/0.375*0.5</f>
        <v>65108</v>
      </c>
      <c r="F45" s="91">
        <f aca="true" t="shared" si="6" ref="F45:F50">C45-E45</f>
        <v>185.33333333333576</v>
      </c>
      <c r="G45" s="125">
        <f t="shared" si="5"/>
        <v>0.284655239499502</v>
      </c>
    </row>
    <row r="46" spans="1:7" s="122" customFormat="1" ht="15.75" customHeight="1">
      <c r="A46" s="98" t="s">
        <v>51</v>
      </c>
      <c r="B46" s="99">
        <v>86003</v>
      </c>
      <c r="C46" s="99">
        <v>77544</v>
      </c>
      <c r="D46" s="125">
        <f>C46/B46*100</f>
        <v>90.16429659430484</v>
      </c>
      <c r="E46" s="127">
        <v>73751</v>
      </c>
      <c r="F46" s="91">
        <f t="shared" si="6"/>
        <v>3793</v>
      </c>
      <c r="G46" s="125">
        <f t="shared" si="5"/>
        <v>5.142981112120514</v>
      </c>
    </row>
    <row r="47" spans="1:7" s="122" customFormat="1" ht="15.75" customHeight="1">
      <c r="A47" s="100" t="s">
        <v>52</v>
      </c>
      <c r="B47" s="99">
        <f>B10/0.28*0.6</f>
        <v>32828.57142857143</v>
      </c>
      <c r="C47" s="99">
        <f>C10/0.28*0.6</f>
        <v>32172.857142857138</v>
      </c>
      <c r="D47" s="125">
        <f>C47/B47*100</f>
        <v>98.00261096605742</v>
      </c>
      <c r="E47" s="99">
        <f>E10/0.28*0.6</f>
        <v>28797.857142857138</v>
      </c>
      <c r="F47" s="91">
        <f t="shared" si="6"/>
        <v>3375</v>
      </c>
      <c r="G47" s="125">
        <f t="shared" si="5"/>
        <v>11.719621995684205</v>
      </c>
    </row>
    <row r="48" spans="1:7" s="122" customFormat="1" ht="15.75" customHeight="1">
      <c r="A48" s="100" t="s">
        <v>53</v>
      </c>
      <c r="B48" s="99">
        <f>B12/0.28*0.6</f>
        <v>16124.999999999996</v>
      </c>
      <c r="C48" s="99">
        <f>C12/0.28*0.6</f>
        <v>7446.428571428571</v>
      </c>
      <c r="D48" s="125">
        <f>C48/B48*100</f>
        <v>46.17940199335549</v>
      </c>
      <c r="E48" s="99">
        <f>E12/0.28*0.6</f>
        <v>14269.285714285712</v>
      </c>
      <c r="F48" s="91">
        <f t="shared" si="6"/>
        <v>-6822.857142857141</v>
      </c>
      <c r="G48" s="125">
        <f t="shared" si="5"/>
        <v>-47.814987235320615</v>
      </c>
    </row>
    <row r="49" spans="1:7" s="122" customFormat="1" ht="15.75" customHeight="1">
      <c r="A49" s="100" t="s">
        <v>54</v>
      </c>
      <c r="B49" s="99">
        <f>B9/0.375*0.5</f>
        <v>0</v>
      </c>
      <c r="C49" s="99">
        <f>C9/0.375*0.5</f>
        <v>0</v>
      </c>
      <c r="D49" s="125"/>
      <c r="E49" s="99">
        <f>E9/0.375*0.5</f>
        <v>973.3333333333334</v>
      </c>
      <c r="F49" s="91">
        <f t="shared" si="6"/>
        <v>-973.3333333333334</v>
      </c>
      <c r="G49" s="125">
        <f t="shared" si="5"/>
        <v>-100</v>
      </c>
    </row>
    <row r="50" spans="1:7" s="122" customFormat="1" ht="15.75" customHeight="1">
      <c r="A50" s="98" t="s">
        <v>55</v>
      </c>
      <c r="B50" s="99"/>
      <c r="C50" s="99">
        <v>328</v>
      </c>
      <c r="D50" s="125"/>
      <c r="E50" s="127"/>
      <c r="F50" s="91">
        <f t="shared" si="6"/>
        <v>328</v>
      </c>
      <c r="G50" s="125"/>
    </row>
    <row r="51" spans="1:7" s="122" customFormat="1" ht="18" customHeight="1">
      <c r="A51" s="101" t="s">
        <v>56</v>
      </c>
      <c r="B51" s="91">
        <f>B34+B35+B44</f>
        <v>498390.14285714284</v>
      </c>
      <c r="C51" s="91">
        <f>C34+C35+C44</f>
        <v>506350.14285714284</v>
      </c>
      <c r="D51" s="125">
        <f>C51/B51*100</f>
        <v>101.5971423420149</v>
      </c>
      <c r="E51" s="99">
        <f>E34+E35+E44</f>
        <v>465784.7142857143</v>
      </c>
      <c r="F51" s="91">
        <f>F34+F35+F44</f>
        <v>40566.42857142858</v>
      </c>
      <c r="G51" s="125">
        <f>F51/E51*100</f>
        <v>8.70926574600835</v>
      </c>
    </row>
    <row r="52" spans="1:7" ht="14.25">
      <c r="A52" s="128"/>
      <c r="B52" s="128"/>
      <c r="C52" s="128"/>
      <c r="D52" s="128"/>
      <c r="E52" s="128"/>
      <c r="F52" s="128"/>
      <c r="G52" s="128"/>
    </row>
  </sheetData>
  <sheetProtection/>
  <mergeCells count="9">
    <mergeCell ref="A2:G2"/>
    <mergeCell ref="F3:G3"/>
    <mergeCell ref="A4:A5"/>
    <mergeCell ref="B4:B5"/>
    <mergeCell ref="C4:C5"/>
    <mergeCell ref="D4:D5"/>
    <mergeCell ref="E4:E5"/>
    <mergeCell ref="F4:F5"/>
    <mergeCell ref="G4:G5"/>
  </mergeCells>
  <printOptions horizontalCentered="1"/>
  <pageMargins left="0.79" right="0.75" top="0.31" bottom="0.16" header="0.12" footer="0.35"/>
  <pageSetup horizontalDpi="600" verticalDpi="600" orientation="portrait" paperSize="9" scale="90"/>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F30"/>
  <sheetViews>
    <sheetView showZero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23" sqref="B23"/>
    </sheetView>
  </sheetViews>
  <sheetFormatPr defaultColWidth="9.00390625" defaultRowHeight="14.25"/>
  <cols>
    <col min="1" max="1" width="27.875" style="10" customWidth="1"/>
    <col min="2" max="2" width="12.375" style="10" customWidth="1"/>
    <col min="3" max="3" width="11.875" style="10" customWidth="1"/>
    <col min="4" max="4" width="11.25390625" style="10" customWidth="1"/>
    <col min="5" max="5" width="11.125" style="10" customWidth="1"/>
    <col min="6" max="6" width="8.875" style="10" customWidth="1"/>
    <col min="7" max="16384" width="9.00390625" style="10" customWidth="1"/>
  </cols>
  <sheetData>
    <row r="1" spans="1:5" s="70" customFormat="1" ht="16.5" customHeight="1">
      <c r="A1" s="11" t="s">
        <v>119</v>
      </c>
      <c r="B1" s="77"/>
      <c r="C1" s="77"/>
      <c r="D1" s="78"/>
      <c r="E1" s="77"/>
    </row>
    <row r="2" spans="1:6" ht="27.75" customHeight="1">
      <c r="A2" s="521" t="s">
        <v>120</v>
      </c>
      <c r="B2" s="522"/>
      <c r="C2" s="522"/>
      <c r="D2" s="522"/>
      <c r="E2" s="522"/>
      <c r="F2" s="79"/>
    </row>
    <row r="3" spans="1:6" ht="15.75" customHeight="1">
      <c r="A3" s="79"/>
      <c r="B3" s="80"/>
      <c r="C3" s="80"/>
      <c r="D3" s="80"/>
      <c r="E3" s="80"/>
      <c r="F3" s="79"/>
    </row>
    <row r="4" spans="2:5" ht="15" customHeight="1">
      <c r="B4" s="81"/>
      <c r="C4" s="81"/>
      <c r="D4" s="81"/>
      <c r="E4" s="82" t="s">
        <v>3</v>
      </c>
    </row>
    <row r="5" spans="1:5" ht="24.75" customHeight="1">
      <c r="A5" s="524" t="s">
        <v>59</v>
      </c>
      <c r="B5" s="528" t="s">
        <v>60</v>
      </c>
      <c r="C5" s="535" t="s">
        <v>61</v>
      </c>
      <c r="D5" s="535" t="s">
        <v>62</v>
      </c>
      <c r="E5" s="533" t="s">
        <v>10</v>
      </c>
    </row>
    <row r="6" spans="1:5" ht="15" customHeight="1">
      <c r="A6" s="525"/>
      <c r="B6" s="529"/>
      <c r="C6" s="536"/>
      <c r="D6" s="536"/>
      <c r="E6" s="534"/>
    </row>
    <row r="7" spans="1:5" s="71" customFormat="1" ht="24.75" customHeight="1">
      <c r="A7" s="83" t="s">
        <v>63</v>
      </c>
      <c r="B7" s="75">
        <v>65303</v>
      </c>
      <c r="C7" s="75">
        <v>65272</v>
      </c>
      <c r="D7" s="85">
        <f aca="true" t="shared" si="0" ref="D7:D28">(B7-C7)</f>
        <v>31</v>
      </c>
      <c r="E7" s="86">
        <f aca="true" t="shared" si="1" ref="E7:E25">D7/C7*100</f>
        <v>0.04749356538791518</v>
      </c>
    </row>
    <row r="8" spans="1:5" s="71" customFormat="1" ht="24.75" customHeight="1">
      <c r="A8" s="83" t="s">
        <v>64</v>
      </c>
      <c r="B8" s="75">
        <v>4538</v>
      </c>
      <c r="C8" s="75">
        <v>4438</v>
      </c>
      <c r="D8" s="85">
        <f t="shared" si="0"/>
        <v>100</v>
      </c>
      <c r="E8" s="86">
        <f t="shared" si="1"/>
        <v>2.253267237494367</v>
      </c>
    </row>
    <row r="9" spans="1:5" s="71" customFormat="1" ht="24.75" customHeight="1">
      <c r="A9" s="83" t="s">
        <v>65</v>
      </c>
      <c r="B9" s="75">
        <v>67366</v>
      </c>
      <c r="C9" s="75">
        <v>71507</v>
      </c>
      <c r="D9" s="85">
        <f t="shared" si="0"/>
        <v>-4141</v>
      </c>
      <c r="E9" s="86">
        <f t="shared" si="1"/>
        <v>-5.79104143650272</v>
      </c>
    </row>
    <row r="10" spans="1:5" s="71" customFormat="1" ht="24.75" customHeight="1">
      <c r="A10" s="83" t="s">
        <v>66</v>
      </c>
      <c r="B10" s="75">
        <v>93450</v>
      </c>
      <c r="C10" s="75">
        <v>74556</v>
      </c>
      <c r="D10" s="85">
        <f t="shared" si="0"/>
        <v>18894</v>
      </c>
      <c r="E10" s="86">
        <f t="shared" si="1"/>
        <v>25.34202478673749</v>
      </c>
    </row>
    <row r="11" spans="1:5" s="71" customFormat="1" ht="24.75" customHeight="1">
      <c r="A11" s="83" t="s">
        <v>67</v>
      </c>
      <c r="B11" s="75">
        <v>4763</v>
      </c>
      <c r="C11" s="75">
        <v>3071</v>
      </c>
      <c r="D11" s="85">
        <f t="shared" si="0"/>
        <v>1692</v>
      </c>
      <c r="E11" s="86">
        <f t="shared" si="1"/>
        <v>55.09605991533702</v>
      </c>
    </row>
    <row r="12" spans="1:5" s="71" customFormat="1" ht="24.75" customHeight="1">
      <c r="A12" s="83" t="s">
        <v>68</v>
      </c>
      <c r="B12" s="75">
        <v>14628</v>
      </c>
      <c r="C12" s="75">
        <v>13812</v>
      </c>
      <c r="D12" s="85">
        <f t="shared" si="0"/>
        <v>816</v>
      </c>
      <c r="E12" s="86">
        <f t="shared" si="1"/>
        <v>5.907906168549087</v>
      </c>
    </row>
    <row r="13" spans="1:5" s="71" customFormat="1" ht="24.75" customHeight="1">
      <c r="A13" s="83" t="s">
        <v>69</v>
      </c>
      <c r="B13" s="75">
        <v>186329</v>
      </c>
      <c r="C13" s="75">
        <v>230859</v>
      </c>
      <c r="D13" s="85">
        <f t="shared" si="0"/>
        <v>-44530</v>
      </c>
      <c r="E13" s="86">
        <f t="shared" si="1"/>
        <v>-19.288829978471707</v>
      </c>
    </row>
    <row r="14" spans="1:5" s="71" customFormat="1" ht="24.75" customHeight="1">
      <c r="A14" s="83" t="s">
        <v>70</v>
      </c>
      <c r="B14" s="75">
        <v>24643</v>
      </c>
      <c r="C14" s="75">
        <v>24506</v>
      </c>
      <c r="D14" s="85">
        <f t="shared" si="0"/>
        <v>137</v>
      </c>
      <c r="E14" s="86">
        <f t="shared" si="1"/>
        <v>0.5590467640577818</v>
      </c>
    </row>
    <row r="15" spans="1:5" s="71" customFormat="1" ht="24.75" customHeight="1">
      <c r="A15" s="83" t="s">
        <v>71</v>
      </c>
      <c r="B15" s="75">
        <v>9661</v>
      </c>
      <c r="C15" s="75">
        <v>7443</v>
      </c>
      <c r="D15" s="85">
        <f t="shared" si="0"/>
        <v>2218</v>
      </c>
      <c r="E15" s="86">
        <f t="shared" si="1"/>
        <v>29.79981190380223</v>
      </c>
    </row>
    <row r="16" spans="1:5" s="71" customFormat="1" ht="24.75" customHeight="1">
      <c r="A16" s="83" t="s">
        <v>72</v>
      </c>
      <c r="B16" s="75">
        <v>258846</v>
      </c>
      <c r="C16" s="75">
        <v>68350</v>
      </c>
      <c r="D16" s="85">
        <f t="shared" si="0"/>
        <v>190496</v>
      </c>
      <c r="E16" s="86">
        <f t="shared" si="1"/>
        <v>278.70665691294806</v>
      </c>
    </row>
    <row r="17" spans="1:5" s="71" customFormat="1" ht="24.75" customHeight="1">
      <c r="A17" s="83" t="s">
        <v>73</v>
      </c>
      <c r="B17" s="75">
        <v>28126</v>
      </c>
      <c r="C17" s="75">
        <v>61448</v>
      </c>
      <c r="D17" s="85">
        <f t="shared" si="0"/>
        <v>-33322</v>
      </c>
      <c r="E17" s="86">
        <f t="shared" si="1"/>
        <v>-54.22796510870981</v>
      </c>
    </row>
    <row r="18" spans="1:5" s="71" customFormat="1" ht="24.75" customHeight="1">
      <c r="A18" s="83" t="s">
        <v>74</v>
      </c>
      <c r="B18" s="75">
        <v>16256</v>
      </c>
      <c r="C18" s="75">
        <v>33514</v>
      </c>
      <c r="D18" s="85">
        <f t="shared" si="0"/>
        <v>-17258</v>
      </c>
      <c r="E18" s="86">
        <f t="shared" si="1"/>
        <v>-51.494897654711465</v>
      </c>
    </row>
    <row r="19" spans="1:5" s="71" customFormat="1" ht="24.75" customHeight="1">
      <c r="A19" s="83" t="s">
        <v>75</v>
      </c>
      <c r="B19" s="75">
        <v>6494</v>
      </c>
      <c r="C19" s="75">
        <v>17232</v>
      </c>
      <c r="D19" s="85">
        <f t="shared" si="0"/>
        <v>-10738</v>
      </c>
      <c r="E19" s="86">
        <f t="shared" si="1"/>
        <v>-62.31429897864438</v>
      </c>
    </row>
    <row r="20" spans="1:5" s="71" customFormat="1" ht="24.75" customHeight="1">
      <c r="A20" s="83" t="s">
        <v>76</v>
      </c>
      <c r="B20" s="75">
        <v>2333</v>
      </c>
      <c r="C20" s="75">
        <v>2673</v>
      </c>
      <c r="D20" s="85">
        <f t="shared" si="0"/>
        <v>-340</v>
      </c>
      <c r="E20" s="86">
        <f t="shared" si="1"/>
        <v>-12.719790497568276</v>
      </c>
    </row>
    <row r="21" spans="1:5" s="71" customFormat="1" ht="24.75" customHeight="1">
      <c r="A21" s="83" t="s">
        <v>77</v>
      </c>
      <c r="B21" s="75">
        <v>311</v>
      </c>
      <c r="C21" s="75">
        <v>99</v>
      </c>
      <c r="D21" s="85">
        <f t="shared" si="0"/>
        <v>212</v>
      </c>
      <c r="E21" s="86">
        <f t="shared" si="1"/>
        <v>214.14141414141415</v>
      </c>
    </row>
    <row r="22" spans="1:5" s="71" customFormat="1" ht="24.75" customHeight="1">
      <c r="A22" s="83" t="s">
        <v>78</v>
      </c>
      <c r="B22" s="75">
        <v>0</v>
      </c>
      <c r="C22" s="75">
        <v>0</v>
      </c>
      <c r="D22" s="85">
        <f t="shared" si="0"/>
        <v>0</v>
      </c>
      <c r="E22" s="86"/>
    </row>
    <row r="23" spans="1:5" s="71" customFormat="1" ht="24.75" customHeight="1">
      <c r="A23" s="83" t="s">
        <v>79</v>
      </c>
      <c r="B23" s="75">
        <v>6910</v>
      </c>
      <c r="C23" s="75">
        <v>6241</v>
      </c>
      <c r="D23" s="85">
        <f t="shared" si="0"/>
        <v>669</v>
      </c>
      <c r="E23" s="86">
        <f t="shared" si="1"/>
        <v>10.719435987822465</v>
      </c>
    </row>
    <row r="24" spans="1:5" s="71" customFormat="1" ht="24.75" customHeight="1">
      <c r="A24" s="83" t="s">
        <v>80</v>
      </c>
      <c r="B24" s="75">
        <v>22776</v>
      </c>
      <c r="C24" s="75">
        <v>22157</v>
      </c>
      <c r="D24" s="85">
        <f t="shared" si="0"/>
        <v>619</v>
      </c>
      <c r="E24" s="86">
        <f t="shared" si="1"/>
        <v>2.793699508056145</v>
      </c>
    </row>
    <row r="25" spans="1:5" s="71" customFormat="1" ht="24.75" customHeight="1">
      <c r="A25" s="83" t="s">
        <v>81</v>
      </c>
      <c r="B25" s="75">
        <v>1281</v>
      </c>
      <c r="C25" s="75">
        <v>1651</v>
      </c>
      <c r="D25" s="85">
        <f t="shared" si="0"/>
        <v>-370</v>
      </c>
      <c r="E25" s="86">
        <f t="shared" si="1"/>
        <v>-22.410660205935795</v>
      </c>
    </row>
    <row r="26" spans="1:5" s="71" customFormat="1" ht="24.75" customHeight="1">
      <c r="A26" s="83" t="s">
        <v>82</v>
      </c>
      <c r="B26" s="75">
        <v>4383</v>
      </c>
      <c r="C26" s="75"/>
      <c r="D26" s="85">
        <f t="shared" si="0"/>
        <v>4383</v>
      </c>
      <c r="E26" s="86"/>
    </row>
    <row r="27" spans="1:5" s="71" customFormat="1" ht="24.75" customHeight="1">
      <c r="A27" s="83" t="s">
        <v>83</v>
      </c>
      <c r="B27" s="75">
        <v>23649</v>
      </c>
      <c r="C27" s="75">
        <v>17481</v>
      </c>
      <c r="D27" s="85">
        <f t="shared" si="0"/>
        <v>6168</v>
      </c>
      <c r="E27" s="86">
        <f>D27/C27*100</f>
        <v>35.284022653166296</v>
      </c>
    </row>
    <row r="28" spans="1:5" s="71" customFormat="1" ht="24.75" customHeight="1">
      <c r="A28" s="83" t="s">
        <v>84</v>
      </c>
      <c r="B28" s="75">
        <v>3766</v>
      </c>
      <c r="C28" s="75">
        <v>26759</v>
      </c>
      <c r="D28" s="85">
        <f t="shared" si="0"/>
        <v>-22993</v>
      </c>
      <c r="E28" s="86">
        <f>D28/C28*100</f>
        <v>-85.92623042714601</v>
      </c>
    </row>
    <row r="29" spans="1:5" s="71" customFormat="1" ht="24.75" customHeight="1">
      <c r="A29" s="87" t="s">
        <v>85</v>
      </c>
      <c r="B29" s="84">
        <f>SUM(B7:B28)</f>
        <v>845812</v>
      </c>
      <c r="C29" s="84">
        <f>SUM(C7:C28)</f>
        <v>753069</v>
      </c>
      <c r="D29" s="84">
        <f>SUM(D7:D28)</f>
        <v>92743</v>
      </c>
      <c r="E29" s="86">
        <f>D29/C29*100</f>
        <v>12.315338966283303</v>
      </c>
    </row>
    <row r="30" spans="1:5" ht="14.25">
      <c r="A30" s="88"/>
      <c r="B30" s="120"/>
      <c r="C30" s="88"/>
      <c r="D30" s="88"/>
      <c r="E30" s="88"/>
    </row>
  </sheetData>
  <sheetProtection/>
  <mergeCells count="6">
    <mergeCell ref="A2:E2"/>
    <mergeCell ref="A5:A6"/>
    <mergeCell ref="B5:B6"/>
    <mergeCell ref="C5:C6"/>
    <mergeCell ref="D5:D6"/>
    <mergeCell ref="E5:E6"/>
  </mergeCells>
  <printOptions horizontalCentered="1"/>
  <pageMargins left="0.77" right="0.78" top="0.6" bottom="0.55" header="0.28" footer="0.39"/>
  <pageSetup horizontalDpi="600" verticalDpi="600" orientation="portrait" paperSize="9"/>
  <headerFooter alignWithMargins="0">
    <oddFooter>&amp;C5
</oddFooter>
  </headerFooter>
</worksheet>
</file>

<file path=xl/worksheets/sheet6.xml><?xml version="1.0" encoding="utf-8"?>
<worksheet xmlns="http://schemas.openxmlformats.org/spreadsheetml/2006/main" xmlns:r="http://schemas.openxmlformats.org/officeDocument/2006/relationships">
  <dimension ref="A1:G22"/>
  <sheetViews>
    <sheetView showZeros="0" zoomScalePageLayoutView="0" workbookViewId="0" topLeftCell="A1">
      <pane xSplit="1" ySplit="6" topLeftCell="B10" activePane="bottomRight" state="frozen"/>
      <selection pane="topLeft" activeCell="A1" sqref="A1"/>
      <selection pane="topRight" activeCell="A1" sqref="A1"/>
      <selection pane="bottomLeft" activeCell="A1" sqref="A1"/>
      <selection pane="bottomRight" activeCell="C15" sqref="C15"/>
    </sheetView>
  </sheetViews>
  <sheetFormatPr defaultColWidth="8.75390625" defaultRowHeight="14.25"/>
  <cols>
    <col min="1" max="1" width="36.50390625" style="105" customWidth="1"/>
    <col min="2" max="2" width="8.875" style="105" customWidth="1"/>
    <col min="3" max="3" width="20.625" style="105" customWidth="1"/>
    <col min="4" max="4" width="10.25390625" style="105" customWidth="1"/>
    <col min="5" max="16384" width="8.75390625" style="105" customWidth="1"/>
  </cols>
  <sheetData>
    <row r="1" spans="1:7" s="9" customFormat="1" ht="14.25">
      <c r="A1" s="11" t="s">
        <v>121</v>
      </c>
      <c r="B1" s="12"/>
      <c r="C1" s="12"/>
      <c r="D1" s="13"/>
      <c r="E1" s="12"/>
      <c r="F1" s="12"/>
      <c r="G1" s="13"/>
    </row>
    <row r="2" spans="1:4" ht="23.25">
      <c r="A2" s="545" t="s">
        <v>122</v>
      </c>
      <c r="B2" s="546"/>
      <c r="C2" s="546"/>
      <c r="D2" s="546"/>
    </row>
    <row r="3" spans="1:4" ht="17.25" customHeight="1">
      <c r="A3" s="106"/>
      <c r="B3" s="107"/>
      <c r="C3" s="107"/>
      <c r="D3" s="107"/>
    </row>
    <row r="4" s="102" customFormat="1" ht="17.25" customHeight="1">
      <c r="D4" s="108" t="s">
        <v>3</v>
      </c>
    </row>
    <row r="5" spans="1:4" s="102" customFormat="1" ht="25.5" customHeight="1">
      <c r="A5" s="538" t="s">
        <v>88</v>
      </c>
      <c r="B5" s="539"/>
      <c r="C5" s="547" t="s">
        <v>89</v>
      </c>
      <c r="D5" s="547"/>
    </row>
    <row r="6" spans="1:4" s="102" customFormat="1" ht="45" customHeight="1">
      <c r="A6" s="109" t="s">
        <v>90</v>
      </c>
      <c r="B6" s="109" t="s">
        <v>91</v>
      </c>
      <c r="C6" s="109" t="s">
        <v>90</v>
      </c>
      <c r="D6" s="109" t="s">
        <v>91</v>
      </c>
    </row>
    <row r="7" spans="1:4" s="117" customFormat="1" ht="28.5" customHeight="1">
      <c r="A7" s="59" t="s">
        <v>92</v>
      </c>
      <c r="B7" s="110">
        <f>'表4 '!C34</f>
        <v>297606</v>
      </c>
      <c r="C7" s="59" t="s">
        <v>93</v>
      </c>
      <c r="D7" s="66">
        <f>B22-D8-D15-D19-D20-D18</f>
        <v>721805</v>
      </c>
    </row>
    <row r="8" spans="1:4" s="117" customFormat="1" ht="28.5" customHeight="1">
      <c r="A8" s="59" t="s">
        <v>94</v>
      </c>
      <c r="B8" s="66">
        <f>SUM(B9:B17)</f>
        <v>334571</v>
      </c>
      <c r="C8" s="65" t="s">
        <v>95</v>
      </c>
      <c r="D8" s="67">
        <f>D9+D10</f>
        <v>16724</v>
      </c>
    </row>
    <row r="9" spans="1:4" s="117" customFormat="1" ht="28.5" customHeight="1">
      <c r="A9" s="65" t="s">
        <v>96</v>
      </c>
      <c r="B9" s="66">
        <v>17366</v>
      </c>
      <c r="C9" s="65" t="s">
        <v>97</v>
      </c>
      <c r="D9" s="67">
        <v>2041</v>
      </c>
    </row>
    <row r="10" spans="1:4" s="117" customFormat="1" ht="28.5" customHeight="1">
      <c r="A10" s="65" t="s">
        <v>98</v>
      </c>
      <c r="B10" s="67">
        <v>2127</v>
      </c>
      <c r="C10" s="65" t="s">
        <v>99</v>
      </c>
      <c r="D10" s="67">
        <v>14683</v>
      </c>
    </row>
    <row r="11" spans="1:4" s="117" customFormat="1" ht="28.5" customHeight="1">
      <c r="A11" s="65" t="s">
        <v>101</v>
      </c>
      <c r="B11" s="67">
        <v>111341</v>
      </c>
      <c r="C11" s="65"/>
      <c r="D11" s="67"/>
    </row>
    <row r="12" spans="1:4" s="117" customFormat="1" ht="28.5" customHeight="1">
      <c r="A12" s="68" t="s">
        <v>102</v>
      </c>
      <c r="B12" s="67">
        <v>4903</v>
      </c>
      <c r="C12" s="65"/>
      <c r="D12" s="67"/>
    </row>
    <row r="13" spans="1:4" s="117" customFormat="1" ht="28.5" customHeight="1">
      <c r="A13" s="65" t="s">
        <v>103</v>
      </c>
      <c r="B13" s="67">
        <v>13357</v>
      </c>
      <c r="C13" s="119"/>
      <c r="D13" s="67"/>
    </row>
    <row r="14" spans="1:4" s="117" customFormat="1" ht="28.5" customHeight="1">
      <c r="A14" s="65" t="s">
        <v>105</v>
      </c>
      <c r="B14" s="67">
        <v>18043</v>
      </c>
      <c r="C14" s="119"/>
      <c r="D14" s="67"/>
    </row>
    <row r="15" spans="1:4" s="117" customFormat="1" ht="28.5" customHeight="1">
      <c r="A15" s="65" t="s">
        <v>107</v>
      </c>
      <c r="B15" s="67">
        <v>115874</v>
      </c>
      <c r="C15" s="65" t="s">
        <v>123</v>
      </c>
      <c r="D15" s="67">
        <v>31571</v>
      </c>
    </row>
    <row r="16" spans="1:4" s="117" customFormat="1" ht="28.5" customHeight="1">
      <c r="A16" s="65" t="s">
        <v>108</v>
      </c>
      <c r="B16" s="66">
        <v>51560</v>
      </c>
      <c r="C16" s="65"/>
      <c r="D16" s="67"/>
    </row>
    <row r="17" spans="1:4" s="117" customFormat="1" ht="28.5" customHeight="1">
      <c r="A17" s="65"/>
      <c r="B17" s="66"/>
      <c r="C17" s="118"/>
      <c r="D17" s="118"/>
    </row>
    <row r="18" spans="1:4" s="117" customFormat="1" ht="28.5" customHeight="1">
      <c r="A18" s="65" t="s">
        <v>124</v>
      </c>
      <c r="B18" s="67">
        <v>23056</v>
      </c>
      <c r="C18" s="59" t="s">
        <v>125</v>
      </c>
      <c r="D18" s="67">
        <v>16600</v>
      </c>
    </row>
    <row r="19" spans="1:4" s="117" customFormat="1" ht="28.5" customHeight="1">
      <c r="A19" s="65" t="s">
        <v>109</v>
      </c>
      <c r="B19" s="67">
        <v>114867</v>
      </c>
      <c r="C19" s="65" t="s">
        <v>110</v>
      </c>
      <c r="D19" s="67"/>
    </row>
    <row r="20" spans="1:4" s="117" customFormat="1" ht="28.5" customHeight="1">
      <c r="A20" s="65" t="s">
        <v>126</v>
      </c>
      <c r="B20" s="67">
        <v>16600</v>
      </c>
      <c r="C20" s="65" t="s">
        <v>111</v>
      </c>
      <c r="D20" s="67"/>
    </row>
    <row r="21" spans="1:4" s="117" customFormat="1" ht="28.5" customHeight="1">
      <c r="A21" s="65"/>
      <c r="B21" s="67"/>
      <c r="C21" s="119"/>
      <c r="D21" s="67"/>
    </row>
    <row r="22" spans="1:4" s="117" customFormat="1" ht="28.5" customHeight="1">
      <c r="A22" s="65" t="s">
        <v>112</v>
      </c>
      <c r="B22" s="66">
        <f>B7+B8+B18+B19+B20</f>
        <v>786700</v>
      </c>
      <c r="C22" s="119" t="s">
        <v>113</v>
      </c>
      <c r="D22" s="66">
        <f>D7+D8+D15+D19+D20+D18</f>
        <v>786700</v>
      </c>
    </row>
  </sheetData>
  <sheetProtection/>
  <mergeCells count="3">
    <mergeCell ref="A2:D2"/>
    <mergeCell ref="A5:B5"/>
    <mergeCell ref="C5:D5"/>
  </mergeCells>
  <printOptions horizontalCentered="1"/>
  <pageMargins left="0.61" right="0.61" top="0.78" bottom="0.77" header="0.39" footer="0.58"/>
  <pageSetup horizontalDpi="600" verticalDpi="600" orientation="portrait" paperSize="9"/>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F51"/>
  <sheetViews>
    <sheetView showZero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C12" sqref="C12"/>
    </sheetView>
  </sheetViews>
  <sheetFormatPr defaultColWidth="9.00390625" defaultRowHeight="14.25"/>
  <cols>
    <col min="1" max="1" width="31.625" style="0" customWidth="1"/>
    <col min="2" max="3" width="10.625" style="0" customWidth="1"/>
    <col min="4" max="4" width="10.125" style="0" customWidth="1"/>
    <col min="5" max="5" width="11.00390625" style="0" customWidth="1"/>
    <col min="6" max="6" width="9.00390625" style="0" customWidth="1"/>
  </cols>
  <sheetData>
    <row r="1" spans="1:6" s="9" customFormat="1" ht="12.75">
      <c r="A1" s="112" t="s">
        <v>127</v>
      </c>
      <c r="B1" s="12"/>
      <c r="C1" s="12"/>
      <c r="D1" s="13"/>
      <c r="E1" s="12"/>
      <c r="F1" s="13"/>
    </row>
    <row r="2" spans="1:6" ht="22.5" customHeight="1">
      <c r="A2" s="548" t="s">
        <v>128</v>
      </c>
      <c r="B2" s="548"/>
      <c r="C2" s="548"/>
      <c r="D2" s="548"/>
      <c r="E2" s="548"/>
      <c r="F2" s="113"/>
    </row>
    <row r="3" spans="1:5" s="10" customFormat="1" ht="15" customHeight="1">
      <c r="A3" s="15"/>
      <c r="B3" s="15"/>
      <c r="C3" s="89"/>
      <c r="D3" s="15"/>
      <c r="E3" s="114" t="s">
        <v>3</v>
      </c>
    </row>
    <row r="4" spans="1:5" s="10" customFormat="1" ht="18" customHeight="1">
      <c r="A4" s="541" t="s">
        <v>129</v>
      </c>
      <c r="B4" s="543" t="s">
        <v>130</v>
      </c>
      <c r="C4" s="533" t="s">
        <v>131</v>
      </c>
      <c r="D4" s="543" t="s">
        <v>62</v>
      </c>
      <c r="E4" s="543" t="s">
        <v>132</v>
      </c>
    </row>
    <row r="5" spans="1:5" s="10" customFormat="1" ht="24" customHeight="1">
      <c r="A5" s="542"/>
      <c r="B5" s="544"/>
      <c r="C5" s="534"/>
      <c r="D5" s="544"/>
      <c r="E5" s="544"/>
    </row>
    <row r="6" spans="1:5" s="71" customFormat="1" ht="15" customHeight="1">
      <c r="A6" s="83" t="s">
        <v>11</v>
      </c>
      <c r="B6" s="115">
        <f>SUM(B7:B24)</f>
        <v>634051</v>
      </c>
      <c r="C6" s="115">
        <f>SUM(C7:C24)</f>
        <v>695816</v>
      </c>
      <c r="D6" s="115">
        <f>SUM(D7:D24)</f>
        <v>61765</v>
      </c>
      <c r="E6" s="92">
        <f>D6/B6*100</f>
        <v>9.741329956107633</v>
      </c>
    </row>
    <row r="7" spans="1:5" s="71" customFormat="1" ht="15" customHeight="1">
      <c r="A7" s="83" t="s">
        <v>12</v>
      </c>
      <c r="B7" s="116">
        <f>'表1'!C7</f>
        <v>101114</v>
      </c>
      <c r="C7" s="94">
        <f>ROUND(B7*1.065,0)</f>
        <v>107686</v>
      </c>
      <c r="D7" s="94">
        <f aca="true" t="shared" si="0" ref="D7:D24">C7-B7</f>
        <v>6572</v>
      </c>
      <c r="E7" s="92">
        <f>D7/B7*100</f>
        <v>6.499594517079732</v>
      </c>
    </row>
    <row r="8" spans="1:5" s="71" customFormat="1" ht="15" customHeight="1">
      <c r="A8" s="83" t="s">
        <v>13</v>
      </c>
      <c r="B8" s="116">
        <f>'表1'!C8</f>
        <v>118549</v>
      </c>
      <c r="C8" s="94">
        <f>ROUND(B8*1.065,0)</f>
        <v>126255</v>
      </c>
      <c r="D8" s="94">
        <f t="shared" si="0"/>
        <v>7706</v>
      </c>
      <c r="E8" s="92">
        <f>D8/B8*100</f>
        <v>6.500265712911961</v>
      </c>
    </row>
    <row r="9" spans="1:5" s="71" customFormat="1" ht="15" customHeight="1">
      <c r="A9" s="83" t="s">
        <v>14</v>
      </c>
      <c r="B9" s="116">
        <f>'表1'!C9</f>
        <v>0</v>
      </c>
      <c r="C9" s="94">
        <f>ROUND(B9*1.097,0)</f>
        <v>0</v>
      </c>
      <c r="D9" s="94">
        <f t="shared" si="0"/>
        <v>0</v>
      </c>
      <c r="E9" s="92"/>
    </row>
    <row r="10" spans="1:5" s="71" customFormat="1" ht="15" customHeight="1">
      <c r="A10" s="95" t="s">
        <v>15</v>
      </c>
      <c r="B10" s="116">
        <f>'表1'!C10</f>
        <v>61483</v>
      </c>
      <c r="C10" s="94">
        <f>ROUND(B10*1.065,0)</f>
        <v>65479</v>
      </c>
      <c r="D10" s="94">
        <f t="shared" si="0"/>
        <v>3996</v>
      </c>
      <c r="E10" s="92">
        <f>D10/B10*100</f>
        <v>6.499357545988323</v>
      </c>
    </row>
    <row r="11" spans="1:5" s="71" customFormat="1" ht="15" customHeight="1">
      <c r="A11" s="95" t="s">
        <v>16</v>
      </c>
      <c r="B11" s="116">
        <f>'表1'!C11</f>
        <v>0</v>
      </c>
      <c r="C11" s="94">
        <f>ROUND(B11*1.097,0)</f>
        <v>0</v>
      </c>
      <c r="D11" s="94">
        <f t="shared" si="0"/>
        <v>0</v>
      </c>
      <c r="E11" s="92"/>
    </row>
    <row r="12" spans="1:5" s="71" customFormat="1" ht="15" customHeight="1">
      <c r="A12" s="95" t="s">
        <v>17</v>
      </c>
      <c r="B12" s="116">
        <f>'表1'!C12</f>
        <v>18623</v>
      </c>
      <c r="C12" s="94">
        <f>ROUND(B12*1.065,0)</f>
        <v>19833</v>
      </c>
      <c r="D12" s="94">
        <f t="shared" si="0"/>
        <v>1210</v>
      </c>
      <c r="E12" s="92">
        <f aca="true" t="shared" si="1" ref="E12:E24">D12/B12*100</f>
        <v>6.497341996455995</v>
      </c>
    </row>
    <row r="13" spans="1:5" s="71" customFormat="1" ht="15" customHeight="1">
      <c r="A13" s="95" t="s">
        <v>18</v>
      </c>
      <c r="B13" s="116">
        <f>'表1'!C13</f>
        <v>5752</v>
      </c>
      <c r="C13" s="94">
        <f>ROUND(B13*1.065,0)</f>
        <v>6126</v>
      </c>
      <c r="D13" s="94">
        <f t="shared" si="0"/>
        <v>374</v>
      </c>
      <c r="E13" s="92">
        <f t="shared" si="1"/>
        <v>6.502086230876217</v>
      </c>
    </row>
    <row r="14" spans="1:5" s="71" customFormat="1" ht="15" customHeight="1">
      <c r="A14" s="95" t="s">
        <v>19</v>
      </c>
      <c r="B14" s="116">
        <f>'表1'!C14</f>
        <v>39221</v>
      </c>
      <c r="C14" s="94">
        <f>ROUND(B14*1.12,0)</f>
        <v>43928</v>
      </c>
      <c r="D14" s="94">
        <f t="shared" si="0"/>
        <v>4707</v>
      </c>
      <c r="E14" s="92">
        <f t="shared" si="1"/>
        <v>12.00122383417047</v>
      </c>
    </row>
    <row r="15" spans="1:5" s="71" customFormat="1" ht="15" customHeight="1">
      <c r="A15" s="95" t="s">
        <v>20</v>
      </c>
      <c r="B15" s="116">
        <f>'表1'!C15</f>
        <v>15315</v>
      </c>
      <c r="C15" s="94">
        <f>ROUND(B15*1.12,0)</f>
        <v>17153</v>
      </c>
      <c r="D15" s="94">
        <f t="shared" si="0"/>
        <v>1838</v>
      </c>
      <c r="E15" s="92">
        <f t="shared" si="1"/>
        <v>12.001305909239308</v>
      </c>
    </row>
    <row r="16" spans="1:5" s="71" customFormat="1" ht="15" customHeight="1">
      <c r="A16" s="95" t="s">
        <v>21</v>
      </c>
      <c r="B16" s="116">
        <f>'表1'!C16</f>
        <v>9485</v>
      </c>
      <c r="C16" s="94">
        <f>ROUND(B16*1.12,0)</f>
        <v>10623</v>
      </c>
      <c r="D16" s="94">
        <f t="shared" si="0"/>
        <v>1138</v>
      </c>
      <c r="E16" s="92">
        <f t="shared" si="1"/>
        <v>11.997891407485502</v>
      </c>
    </row>
    <row r="17" spans="1:5" s="71" customFormat="1" ht="15" customHeight="1">
      <c r="A17" s="95" t="s">
        <v>22</v>
      </c>
      <c r="B17" s="116">
        <f>'表1'!C17</f>
        <v>11565</v>
      </c>
      <c r="C17" s="94">
        <f>ROUND(B17*1.065,0)</f>
        <v>12317</v>
      </c>
      <c r="D17" s="94">
        <f t="shared" si="0"/>
        <v>752</v>
      </c>
      <c r="E17" s="92">
        <f t="shared" si="1"/>
        <v>6.502377864245569</v>
      </c>
    </row>
    <row r="18" spans="1:5" s="71" customFormat="1" ht="15" customHeight="1">
      <c r="A18" s="95" t="s">
        <v>23</v>
      </c>
      <c r="B18" s="116">
        <f>'表1'!C18</f>
        <v>71922</v>
      </c>
      <c r="C18" s="94">
        <f>ROUND(B18*1.12,0)</f>
        <v>80553</v>
      </c>
      <c r="D18" s="94">
        <f t="shared" si="0"/>
        <v>8631</v>
      </c>
      <c r="E18" s="92">
        <f t="shared" si="1"/>
        <v>12.000500542254109</v>
      </c>
    </row>
    <row r="19" spans="1:5" s="71" customFormat="1" ht="15" customHeight="1">
      <c r="A19" s="95" t="s">
        <v>24</v>
      </c>
      <c r="B19" s="116">
        <f>'表1'!C19</f>
        <v>16580</v>
      </c>
      <c r="C19" s="94">
        <f aca="true" t="shared" si="2" ref="C19:C24">ROUND(B19*1.12,0)</f>
        <v>18570</v>
      </c>
      <c r="D19" s="94">
        <f t="shared" si="0"/>
        <v>1990</v>
      </c>
      <c r="E19" s="92">
        <f t="shared" si="1"/>
        <v>12.002412545235224</v>
      </c>
    </row>
    <row r="20" spans="1:5" s="71" customFormat="1" ht="15" customHeight="1">
      <c r="A20" s="95" t="s">
        <v>25</v>
      </c>
      <c r="B20" s="116">
        <f>'表1'!C20</f>
        <v>34057</v>
      </c>
      <c r="C20" s="94">
        <f t="shared" si="2"/>
        <v>38144</v>
      </c>
      <c r="D20" s="94">
        <f t="shared" si="0"/>
        <v>4087</v>
      </c>
      <c r="E20" s="92">
        <f t="shared" si="1"/>
        <v>12.000469800628357</v>
      </c>
    </row>
    <row r="21" spans="1:5" s="71" customFormat="1" ht="15" customHeight="1">
      <c r="A21" s="95" t="s">
        <v>26</v>
      </c>
      <c r="B21" s="116">
        <f>'表1'!C21</f>
        <v>126430</v>
      </c>
      <c r="C21" s="94">
        <f>ROUND(B21*1.15,0)-676</f>
        <v>144719</v>
      </c>
      <c r="D21" s="94">
        <f t="shared" si="0"/>
        <v>18289</v>
      </c>
      <c r="E21" s="92">
        <f t="shared" si="1"/>
        <v>14.465712251838964</v>
      </c>
    </row>
    <row r="22" spans="1:5" s="71" customFormat="1" ht="15" customHeight="1">
      <c r="A22" s="95" t="s">
        <v>27</v>
      </c>
      <c r="B22" s="116">
        <f>'表1'!C22</f>
        <v>2122</v>
      </c>
      <c r="C22" s="94">
        <f t="shared" si="2"/>
        <v>2377</v>
      </c>
      <c r="D22" s="94">
        <f t="shared" si="0"/>
        <v>255</v>
      </c>
      <c r="E22" s="92">
        <f t="shared" si="1"/>
        <v>12.016965127238455</v>
      </c>
    </row>
    <row r="23" spans="1:5" s="71" customFormat="1" ht="15" customHeight="1">
      <c r="A23" s="95" t="s">
        <v>28</v>
      </c>
      <c r="B23" s="116">
        <f>'表1'!C23</f>
        <v>1134</v>
      </c>
      <c r="C23" s="94">
        <f t="shared" si="2"/>
        <v>1270</v>
      </c>
      <c r="D23" s="94">
        <f t="shared" si="0"/>
        <v>136</v>
      </c>
      <c r="E23" s="92">
        <f t="shared" si="1"/>
        <v>11.992945326278658</v>
      </c>
    </row>
    <row r="24" spans="1:5" s="71" customFormat="1" ht="15" customHeight="1">
      <c r="A24" s="95" t="s">
        <v>29</v>
      </c>
      <c r="B24" s="116">
        <f>'表1'!C24</f>
        <v>699</v>
      </c>
      <c r="C24" s="94">
        <f t="shared" si="2"/>
        <v>783</v>
      </c>
      <c r="D24" s="94">
        <f t="shared" si="0"/>
        <v>84</v>
      </c>
      <c r="E24" s="92">
        <f t="shared" si="1"/>
        <v>12.017167381974248</v>
      </c>
    </row>
    <row r="25" spans="1:5" s="71" customFormat="1" ht="15" customHeight="1">
      <c r="A25" s="95" t="s">
        <v>30</v>
      </c>
      <c r="B25" s="116">
        <f>SUM(B26:B33)</f>
        <v>395364</v>
      </c>
      <c r="C25" s="94">
        <f>SUM(C26:C33)</f>
        <v>395364</v>
      </c>
      <c r="D25" s="94">
        <f>SUM(D26:D33)</f>
        <v>0</v>
      </c>
      <c r="E25" s="92">
        <f aca="true" t="shared" si="3" ref="E25:E42">D25/B25*100</f>
        <v>0</v>
      </c>
    </row>
    <row r="26" spans="1:5" s="71" customFormat="1" ht="15" customHeight="1">
      <c r="A26" s="95" t="s">
        <v>31</v>
      </c>
      <c r="B26" s="116">
        <f>'表1'!C26</f>
        <v>71135</v>
      </c>
      <c r="C26" s="94">
        <f>ROUND(B26*1,0)</f>
        <v>71135</v>
      </c>
      <c r="D26" s="94">
        <f aca="true" t="shared" si="4" ref="D26:D43">C26-B26</f>
        <v>0</v>
      </c>
      <c r="E26" s="92">
        <f t="shared" si="3"/>
        <v>0</v>
      </c>
    </row>
    <row r="27" spans="1:5" s="71" customFormat="1" ht="15" customHeight="1">
      <c r="A27" s="95" t="s">
        <v>32</v>
      </c>
      <c r="B27" s="116">
        <f>'表1'!C27</f>
        <v>72743</v>
      </c>
      <c r="C27" s="94">
        <f aca="true" t="shared" si="5" ref="C27:C33">ROUND(B27*1,0)</f>
        <v>72743</v>
      </c>
      <c r="D27" s="94">
        <f t="shared" si="4"/>
        <v>0</v>
      </c>
      <c r="E27" s="92">
        <f t="shared" si="3"/>
        <v>0</v>
      </c>
    </row>
    <row r="28" spans="1:5" s="71" customFormat="1" ht="15" customHeight="1">
      <c r="A28" s="95" t="s">
        <v>33</v>
      </c>
      <c r="B28" s="116">
        <f>'表1'!C28</f>
        <v>114578</v>
      </c>
      <c r="C28" s="94">
        <f t="shared" si="5"/>
        <v>114578</v>
      </c>
      <c r="D28" s="94">
        <f t="shared" si="4"/>
        <v>0</v>
      </c>
      <c r="E28" s="92">
        <f t="shared" si="3"/>
        <v>0</v>
      </c>
    </row>
    <row r="29" spans="1:5" s="71" customFormat="1" ht="15" customHeight="1">
      <c r="A29" s="95" t="s">
        <v>34</v>
      </c>
      <c r="B29" s="116">
        <f>'表1'!C29</f>
        <v>0</v>
      </c>
      <c r="C29" s="94">
        <f t="shared" si="5"/>
        <v>0</v>
      </c>
      <c r="D29" s="94">
        <f t="shared" si="4"/>
        <v>0</v>
      </c>
      <c r="E29" s="92"/>
    </row>
    <row r="30" spans="1:5" s="71" customFormat="1" ht="15" customHeight="1">
      <c r="A30" s="96" t="s">
        <v>35</v>
      </c>
      <c r="B30" s="116">
        <f>'表1'!C30</f>
        <v>79135</v>
      </c>
      <c r="C30" s="94">
        <f t="shared" si="5"/>
        <v>79135</v>
      </c>
      <c r="D30" s="94">
        <f t="shared" si="4"/>
        <v>0</v>
      </c>
      <c r="E30" s="92">
        <f t="shared" si="3"/>
        <v>0</v>
      </c>
    </row>
    <row r="31" spans="1:5" s="71" customFormat="1" ht="15" customHeight="1">
      <c r="A31" s="96" t="s">
        <v>36</v>
      </c>
      <c r="B31" s="116">
        <f>'表1'!C31</f>
        <v>2514</v>
      </c>
      <c r="C31" s="94">
        <f t="shared" si="5"/>
        <v>2514</v>
      </c>
      <c r="D31" s="94">
        <f t="shared" si="4"/>
        <v>0</v>
      </c>
      <c r="E31" s="92">
        <f t="shared" si="3"/>
        <v>0</v>
      </c>
    </row>
    <row r="32" spans="1:5" s="71" customFormat="1" ht="15" customHeight="1">
      <c r="A32" s="96" t="s">
        <v>37</v>
      </c>
      <c r="B32" s="116">
        <f>'表1'!C32</f>
        <v>12850</v>
      </c>
      <c r="C32" s="94">
        <f t="shared" si="5"/>
        <v>12850</v>
      </c>
      <c r="D32" s="94">
        <f t="shared" si="4"/>
        <v>0</v>
      </c>
      <c r="E32" s="92">
        <f t="shared" si="3"/>
        <v>0</v>
      </c>
    </row>
    <row r="33" spans="1:5" s="71" customFormat="1" ht="15" customHeight="1">
      <c r="A33" s="95" t="s">
        <v>38</v>
      </c>
      <c r="B33" s="116">
        <f>'表1'!C33</f>
        <v>42409</v>
      </c>
      <c r="C33" s="94">
        <f t="shared" si="5"/>
        <v>42409</v>
      </c>
      <c r="D33" s="94">
        <f t="shared" si="4"/>
        <v>0</v>
      </c>
      <c r="E33" s="92">
        <f t="shared" si="3"/>
        <v>0</v>
      </c>
    </row>
    <row r="34" spans="1:5" s="71" customFormat="1" ht="15" customHeight="1">
      <c r="A34" s="97" t="s">
        <v>39</v>
      </c>
      <c r="B34" s="116">
        <f>B6+B25</f>
        <v>1029415</v>
      </c>
      <c r="C34" s="94">
        <f>C6+C25</f>
        <v>1091180</v>
      </c>
      <c r="D34" s="94">
        <f>D6+D25</f>
        <v>61765</v>
      </c>
      <c r="E34" s="92">
        <f t="shared" si="3"/>
        <v>6.000009714255184</v>
      </c>
    </row>
    <row r="35" spans="1:5" s="71" customFormat="1" ht="15" customHeight="1">
      <c r="A35" s="97" t="s">
        <v>40</v>
      </c>
      <c r="B35" s="116">
        <f>SUM(B36:B43)</f>
        <v>115139.90476190475</v>
      </c>
      <c r="C35" s="116">
        <f>SUM(C36:C43)</f>
        <v>122407.61904761904</v>
      </c>
      <c r="D35" s="116">
        <f>SUM(D36:D43)</f>
        <v>7267.714285714282</v>
      </c>
      <c r="E35" s="92">
        <f t="shared" si="3"/>
        <v>6.312072517988465</v>
      </c>
    </row>
    <row r="36" spans="1:5" s="71" customFormat="1" ht="15" customHeight="1">
      <c r="A36" s="98" t="s">
        <v>41</v>
      </c>
      <c r="B36" s="116">
        <f>'表1'!C36</f>
        <v>73221</v>
      </c>
      <c r="C36" s="99">
        <f>(C7+C8)/0.375*0.125</f>
        <v>77980.33333333333</v>
      </c>
      <c r="D36" s="94">
        <f t="shared" si="4"/>
        <v>4759.3333333333285</v>
      </c>
      <c r="E36" s="92">
        <f t="shared" si="3"/>
        <v>6.499956751933637</v>
      </c>
    </row>
    <row r="37" spans="1:5" s="71" customFormat="1" ht="15" customHeight="1">
      <c r="A37" s="98" t="s">
        <v>42</v>
      </c>
      <c r="B37" s="116">
        <f>'表1'!C37</f>
        <v>0</v>
      </c>
      <c r="C37" s="99"/>
      <c r="D37" s="94">
        <f t="shared" si="4"/>
        <v>0</v>
      </c>
      <c r="E37" s="92"/>
    </row>
    <row r="38" spans="1:5" s="71" customFormat="1" ht="15" customHeight="1">
      <c r="A38" s="98" t="s">
        <v>43</v>
      </c>
      <c r="B38" s="116">
        <f>'表1'!C38</f>
        <v>26349.85714285714</v>
      </c>
      <c r="C38" s="99">
        <f>C10/0.28*0.12</f>
        <v>28062.42857142857</v>
      </c>
      <c r="D38" s="94">
        <f t="shared" si="4"/>
        <v>1712.5714285714275</v>
      </c>
      <c r="E38" s="92">
        <f t="shared" si="3"/>
        <v>6.499357545988318</v>
      </c>
    </row>
    <row r="39" spans="1:5" s="71" customFormat="1" ht="15" customHeight="1">
      <c r="A39" s="98" t="s">
        <v>44</v>
      </c>
      <c r="B39" s="116">
        <f>'表1'!C39</f>
        <v>7980.285714285713</v>
      </c>
      <c r="C39" s="99">
        <f>C12/0.28*0.12</f>
        <v>8499.857142857143</v>
      </c>
      <c r="D39" s="94">
        <f t="shared" si="4"/>
        <v>519.5714285714303</v>
      </c>
      <c r="E39" s="92">
        <f t="shared" si="3"/>
        <v>6.510687050230948</v>
      </c>
    </row>
    <row r="40" spans="1:5" s="71" customFormat="1" ht="15" customHeight="1">
      <c r="A40" s="98" t="s">
        <v>45</v>
      </c>
      <c r="B40" s="116">
        <f>'表1'!C40</f>
        <v>1915.3333333333333</v>
      </c>
      <c r="C40" s="99">
        <f>C13/0.75*0.25</f>
        <v>2042</v>
      </c>
      <c r="D40" s="94">
        <f t="shared" si="4"/>
        <v>126.66666666666674</v>
      </c>
      <c r="E40" s="92">
        <f t="shared" si="3"/>
        <v>6.613296206056392</v>
      </c>
    </row>
    <row r="41" spans="1:5" s="71" customFormat="1" ht="15" customHeight="1">
      <c r="A41" s="98" t="s">
        <v>46</v>
      </c>
      <c r="B41" s="116">
        <f>'表1'!C41</f>
        <v>4955.428571428572</v>
      </c>
      <c r="C41" s="99">
        <f>C17/0.7*0.3</f>
        <v>5278.714285714285</v>
      </c>
      <c r="D41" s="94">
        <f t="shared" si="4"/>
        <v>323.28571428571377</v>
      </c>
      <c r="E41" s="92">
        <f t="shared" si="3"/>
        <v>6.523869926199251</v>
      </c>
    </row>
    <row r="42" spans="1:5" s="71" customFormat="1" ht="15" customHeight="1">
      <c r="A42" s="98" t="s">
        <v>47</v>
      </c>
      <c r="B42" s="116">
        <f>'表1'!C42</f>
        <v>485</v>
      </c>
      <c r="C42" s="99">
        <f>C23/0.7*0.3</f>
        <v>544.2857142857143</v>
      </c>
      <c r="D42" s="94">
        <f t="shared" si="4"/>
        <v>59.285714285714334</v>
      </c>
      <c r="E42" s="92">
        <f t="shared" si="3"/>
        <v>12.223858615611203</v>
      </c>
    </row>
    <row r="43" spans="1:5" s="71" customFormat="1" ht="15" customHeight="1">
      <c r="A43" s="98" t="s">
        <v>48</v>
      </c>
      <c r="B43" s="116">
        <f>'表1'!C43</f>
        <v>233</v>
      </c>
      <c r="C43" s="99"/>
      <c r="D43" s="94">
        <f t="shared" si="4"/>
        <v>-233</v>
      </c>
      <c r="E43" s="92"/>
    </row>
    <row r="44" spans="1:5" s="71" customFormat="1" ht="15" customHeight="1">
      <c r="A44" s="97" t="s">
        <v>49</v>
      </c>
      <c r="B44" s="116">
        <f>SUM(B45:B50)</f>
        <v>544516.7142857142</v>
      </c>
      <c r="C44" s="116">
        <f>SUM(C45:C50)</f>
        <v>576830.7619047619</v>
      </c>
      <c r="D44" s="116">
        <f>SUM(D45:D50)</f>
        <v>32314.04761904759</v>
      </c>
      <c r="E44" s="92">
        <f>D44/B44*100</f>
        <v>5.934445494742341</v>
      </c>
    </row>
    <row r="45" spans="1:5" s="71" customFormat="1" ht="15" customHeight="1">
      <c r="A45" s="98" t="s">
        <v>50</v>
      </c>
      <c r="B45" s="116">
        <f>'表1'!C45</f>
        <v>292884</v>
      </c>
      <c r="C45" s="99">
        <f>(C7+C8)/0.375*0.5</f>
        <v>311921.3333333333</v>
      </c>
      <c r="D45" s="94">
        <f aca="true" t="shared" si="6" ref="D45:D50">C45-B45</f>
        <v>19037.333333333314</v>
      </c>
      <c r="E45" s="92">
        <f>D45/B45*100</f>
        <v>6.499956751933637</v>
      </c>
    </row>
    <row r="46" spans="1:5" s="71" customFormat="1" ht="15" customHeight="1">
      <c r="A46" s="98" t="s">
        <v>51</v>
      </c>
      <c r="B46" s="116">
        <f>'表1'!C46</f>
        <v>79048</v>
      </c>
      <c r="C46" s="94">
        <f>ROUND(B46*1.039,0)-33</f>
        <v>82098</v>
      </c>
      <c r="D46" s="94">
        <f t="shared" si="6"/>
        <v>3050</v>
      </c>
      <c r="E46" s="92">
        <f>D46/B46*100</f>
        <v>3.8584151401679994</v>
      </c>
    </row>
    <row r="47" spans="1:5" s="71" customFormat="1" ht="15" customHeight="1">
      <c r="A47" s="100" t="s">
        <v>52</v>
      </c>
      <c r="B47" s="116">
        <f>'表1'!C47</f>
        <v>131748.2857142857</v>
      </c>
      <c r="C47" s="99">
        <f>C10/0.28*0.6</f>
        <v>140312.14285714284</v>
      </c>
      <c r="D47" s="94">
        <f t="shared" si="6"/>
        <v>8563.85714285713</v>
      </c>
      <c r="E47" s="92">
        <f>D47/B47*100</f>
        <v>6.500165900776146</v>
      </c>
    </row>
    <row r="48" spans="1:5" s="71" customFormat="1" ht="15" customHeight="1">
      <c r="A48" s="100" t="s">
        <v>53</v>
      </c>
      <c r="B48" s="116">
        <f>'表1'!C48</f>
        <v>39907.428571428565</v>
      </c>
      <c r="C48" s="99">
        <f>C12/0.28*0.6</f>
        <v>42499.28571428571</v>
      </c>
      <c r="D48" s="94">
        <f t="shared" si="6"/>
        <v>2591.857142857145</v>
      </c>
      <c r="E48" s="92">
        <f>D48/B48*100</f>
        <v>6.494673386981306</v>
      </c>
    </row>
    <row r="49" spans="1:5" s="71" customFormat="1" ht="15" customHeight="1">
      <c r="A49" s="100" t="s">
        <v>54</v>
      </c>
      <c r="B49" s="116">
        <f>'表1'!C49</f>
        <v>0</v>
      </c>
      <c r="C49" s="94"/>
      <c r="D49" s="94">
        <f t="shared" si="6"/>
        <v>0</v>
      </c>
      <c r="E49" s="92"/>
    </row>
    <row r="50" spans="1:5" s="71" customFormat="1" ht="15" customHeight="1">
      <c r="A50" s="98" t="s">
        <v>55</v>
      </c>
      <c r="B50" s="116">
        <f>'表1'!C50</f>
        <v>929</v>
      </c>
      <c r="C50" s="94"/>
      <c r="D50" s="94">
        <f t="shared" si="6"/>
        <v>-929</v>
      </c>
      <c r="E50" s="92"/>
    </row>
    <row r="51" spans="1:5" ht="14.25">
      <c r="A51" s="101" t="s">
        <v>56</v>
      </c>
      <c r="B51" s="116">
        <f>B34+B35+B44</f>
        <v>1689071.619047619</v>
      </c>
      <c r="C51" s="94">
        <f>C35+C34+C44</f>
        <v>1790418.3809523808</v>
      </c>
      <c r="D51" s="94">
        <f>D35+D34+D44</f>
        <v>101346.76190476186</v>
      </c>
      <c r="E51" s="92">
        <f>D51/B51*100</f>
        <v>6.000145924061297</v>
      </c>
    </row>
  </sheetData>
  <sheetProtection/>
  <mergeCells count="6">
    <mergeCell ref="A2:E2"/>
    <mergeCell ref="A4:A5"/>
    <mergeCell ref="B4:B5"/>
    <mergeCell ref="C4:C5"/>
    <mergeCell ref="D4:D5"/>
    <mergeCell ref="E4:E5"/>
  </mergeCells>
  <printOptions horizontalCentered="1"/>
  <pageMargins left="0.59" right="0.59" top="0.28" bottom="0.51" header="0.12" footer="0.36"/>
  <pageSetup horizontalDpi="600" verticalDpi="600" orientation="portrait" paperSize="9" scale="95"/>
  <headerFooter alignWithMargins="0">
    <oddFooter xml:space="preserve">&amp;L &amp;C&amp;12&amp;"宋体" 7
&amp;R </oddFooter>
  </headerFooter>
</worksheet>
</file>

<file path=xl/worksheets/sheet8.xml><?xml version="1.0" encoding="utf-8"?>
<worksheet xmlns="http://schemas.openxmlformats.org/spreadsheetml/2006/main" xmlns:r="http://schemas.openxmlformats.org/officeDocument/2006/relationships">
  <dimension ref="A1:E24"/>
  <sheetViews>
    <sheetView showZeros="0" zoomScalePageLayoutView="0" workbookViewId="0" topLeftCell="A1">
      <pane xSplit="1" ySplit="6" topLeftCell="B13" activePane="bottomRight" state="frozen"/>
      <selection pane="topLeft" activeCell="A1" sqref="A1"/>
      <selection pane="topRight" activeCell="A1" sqref="A1"/>
      <selection pane="bottomLeft" activeCell="A1" sqref="A1"/>
      <selection pane="bottomRight" activeCell="B16" sqref="B16"/>
    </sheetView>
  </sheetViews>
  <sheetFormatPr defaultColWidth="8.75390625" defaultRowHeight="14.25"/>
  <cols>
    <col min="1" max="1" width="40.625" style="105" customWidth="1"/>
    <col min="2" max="2" width="10.00390625" style="105" customWidth="1"/>
    <col min="3" max="3" width="20.625" style="105" customWidth="1"/>
    <col min="4" max="4" width="10.25390625" style="105" customWidth="1"/>
    <col min="5" max="16384" width="8.75390625" style="105" customWidth="1"/>
  </cols>
  <sheetData>
    <row r="1" spans="1:5" s="9" customFormat="1" ht="14.25">
      <c r="A1" s="11" t="s">
        <v>133</v>
      </c>
      <c r="B1" s="12"/>
      <c r="C1" s="12"/>
      <c r="D1" s="13"/>
      <c r="E1" s="12"/>
    </row>
    <row r="2" spans="1:4" ht="27.75" customHeight="1">
      <c r="A2" s="521" t="s">
        <v>134</v>
      </c>
      <c r="B2" s="537"/>
      <c r="C2" s="537"/>
      <c r="D2" s="537"/>
    </row>
    <row r="3" spans="1:4" ht="17.25" customHeight="1">
      <c r="A3" s="106"/>
      <c r="B3" s="107"/>
      <c r="C3" s="107"/>
      <c r="D3" s="107"/>
    </row>
    <row r="4" s="102" customFormat="1" ht="17.25" customHeight="1">
      <c r="D4" s="108" t="s">
        <v>3</v>
      </c>
    </row>
    <row r="5" spans="1:4" s="102" customFormat="1" ht="33" customHeight="1">
      <c r="A5" s="538" t="s">
        <v>135</v>
      </c>
      <c r="B5" s="539"/>
      <c r="C5" s="538" t="s">
        <v>136</v>
      </c>
      <c r="D5" s="539"/>
    </row>
    <row r="6" spans="1:4" s="102" customFormat="1" ht="33" customHeight="1">
      <c r="A6" s="109" t="s">
        <v>137</v>
      </c>
      <c r="B6" s="109" t="s">
        <v>138</v>
      </c>
      <c r="C6" s="109" t="s">
        <v>139</v>
      </c>
      <c r="D6" s="109" t="s">
        <v>138</v>
      </c>
    </row>
    <row r="7" spans="1:4" s="103" customFormat="1" ht="25.5" customHeight="1">
      <c r="A7" s="59" t="s">
        <v>92</v>
      </c>
      <c r="B7" s="110">
        <f>'表7'!C34</f>
        <v>1091180</v>
      </c>
      <c r="C7" s="59" t="s">
        <v>93</v>
      </c>
      <c r="D7" s="66">
        <f>B24-D8</f>
        <v>4213463.05</v>
      </c>
    </row>
    <row r="8" spans="1:4" s="103" customFormat="1" ht="25.5" customHeight="1">
      <c r="A8" s="59" t="s">
        <v>94</v>
      </c>
      <c r="B8" s="66">
        <f>SUM(B9:B20)</f>
        <v>3192200.05</v>
      </c>
      <c r="C8" s="111" t="s">
        <v>95</v>
      </c>
      <c r="D8" s="67">
        <f>D9+D10</f>
        <v>69917</v>
      </c>
    </row>
    <row r="9" spans="1:4" s="103" customFormat="1" ht="25.5" customHeight="1">
      <c r="A9" s="65" t="s">
        <v>96</v>
      </c>
      <c r="B9" s="66">
        <v>68874</v>
      </c>
      <c r="C9" s="111" t="s">
        <v>97</v>
      </c>
      <c r="D9" s="67">
        <v>2827</v>
      </c>
    </row>
    <row r="10" spans="1:4" s="103" customFormat="1" ht="25.5" customHeight="1">
      <c r="A10" s="65" t="s">
        <v>98</v>
      </c>
      <c r="B10" s="67">
        <v>9518</v>
      </c>
      <c r="C10" s="111" t="s">
        <v>99</v>
      </c>
      <c r="D10" s="67">
        <v>67090</v>
      </c>
    </row>
    <row r="11" spans="1:4" s="103" customFormat="1" ht="25.5" customHeight="1">
      <c r="A11" s="65" t="s">
        <v>100</v>
      </c>
      <c r="B11" s="67">
        <v>6025</v>
      </c>
      <c r="C11" s="111"/>
      <c r="D11" s="67"/>
    </row>
    <row r="12" spans="1:4" s="103" customFormat="1" ht="25.5" customHeight="1">
      <c r="A12" s="65" t="s">
        <v>101</v>
      </c>
      <c r="B12" s="67">
        <f>672711+38567</f>
        <v>711278</v>
      </c>
      <c r="C12" s="111"/>
      <c r="D12" s="67"/>
    </row>
    <row r="13" spans="1:4" s="103" customFormat="1" ht="25.5" customHeight="1">
      <c r="A13" s="68" t="s">
        <v>102</v>
      </c>
      <c r="B13" s="67">
        <v>236289</v>
      </c>
      <c r="C13" s="67"/>
      <c r="D13" s="67"/>
    </row>
    <row r="14" spans="1:4" s="103" customFormat="1" ht="25.5" customHeight="1">
      <c r="A14" s="65" t="s">
        <v>103</v>
      </c>
      <c r="B14" s="67">
        <v>106080</v>
      </c>
      <c r="C14" s="67"/>
      <c r="D14" s="67"/>
    </row>
    <row r="15" spans="1:4" s="103" customFormat="1" ht="25.5" customHeight="1">
      <c r="A15" s="65" t="s">
        <v>104</v>
      </c>
      <c r="B15" s="67">
        <v>120322</v>
      </c>
      <c r="C15" s="111"/>
      <c r="D15" s="67"/>
    </row>
    <row r="16" spans="1:4" s="103" customFormat="1" ht="25.5" customHeight="1">
      <c r="A16" s="65" t="s">
        <v>105</v>
      </c>
      <c r="B16" s="67">
        <v>127271</v>
      </c>
      <c r="C16" s="111"/>
      <c r="D16" s="67"/>
    </row>
    <row r="17" spans="1:4" s="103" customFormat="1" ht="25.5" customHeight="1">
      <c r="A17" s="65" t="s">
        <v>106</v>
      </c>
      <c r="B17" s="67">
        <v>38914</v>
      </c>
      <c r="C17" s="111"/>
      <c r="D17" s="67"/>
    </row>
    <row r="18" spans="1:4" s="103" customFormat="1" ht="25.5" customHeight="1">
      <c r="A18" s="65" t="s">
        <v>107</v>
      </c>
      <c r="B18" s="67">
        <v>1438453</v>
      </c>
      <c r="C18" s="111"/>
      <c r="D18" s="67"/>
    </row>
    <row r="19" spans="1:4" s="103" customFormat="1" ht="25.5" customHeight="1">
      <c r="A19" s="65" t="s">
        <v>108</v>
      </c>
      <c r="B19" s="66">
        <f>313501*1.05</f>
        <v>329176.05</v>
      </c>
      <c r="C19" s="111"/>
      <c r="D19" s="67"/>
    </row>
    <row r="20" spans="1:4" s="103" customFormat="1" ht="25.5" customHeight="1">
      <c r="A20" s="65"/>
      <c r="B20" s="67"/>
      <c r="C20" s="67"/>
      <c r="D20" s="67"/>
    </row>
    <row r="21" spans="1:4" s="103" customFormat="1" ht="25.5" customHeight="1">
      <c r="A21" s="65" t="s">
        <v>109</v>
      </c>
      <c r="B21" s="67"/>
      <c r="C21" s="67" t="s">
        <v>110</v>
      </c>
      <c r="D21" s="67"/>
    </row>
    <row r="22" spans="1:4" s="104" customFormat="1" ht="25.5" customHeight="1">
      <c r="A22" s="65"/>
      <c r="B22" s="67"/>
      <c r="C22" s="67" t="s">
        <v>111</v>
      </c>
      <c r="D22" s="67"/>
    </row>
    <row r="23" spans="1:4" s="104" customFormat="1" ht="25.5" customHeight="1">
      <c r="A23" s="65"/>
      <c r="B23" s="67"/>
      <c r="C23" s="67"/>
      <c r="D23" s="67"/>
    </row>
    <row r="24" spans="1:4" s="104" customFormat="1" ht="25.5" customHeight="1">
      <c r="A24" s="65" t="s">
        <v>112</v>
      </c>
      <c r="B24" s="66">
        <f>B7+B8+B21</f>
        <v>4283380.05</v>
      </c>
      <c r="C24" s="67" t="s">
        <v>113</v>
      </c>
      <c r="D24" s="66">
        <f>D7+D8++D21+D22</f>
        <v>4283380.05</v>
      </c>
    </row>
  </sheetData>
  <sheetProtection/>
  <mergeCells count="3">
    <mergeCell ref="A2:D2"/>
    <mergeCell ref="A5:B5"/>
    <mergeCell ref="C5:D5"/>
  </mergeCells>
  <printOptions horizontalCentered="1"/>
  <pageMargins left="0.59" right="0.61" top="0.98" bottom="0.79" header="0.51" footer="0.61"/>
  <pageSetup horizontalDpi="600" verticalDpi="600" orientation="portrait" paperSize="9"/>
  <headerFooter alignWithMargins="0">
    <oddFooter>&amp;C8</oddFooter>
  </headerFooter>
  <legacyDrawing r:id="rId2"/>
</worksheet>
</file>

<file path=xl/worksheets/sheet9.xml><?xml version="1.0" encoding="utf-8"?>
<worksheet xmlns="http://schemas.openxmlformats.org/spreadsheetml/2006/main" xmlns:r="http://schemas.openxmlformats.org/officeDocument/2006/relationships">
  <dimension ref="A1:E51"/>
  <sheetViews>
    <sheetView showZeros="0" zoomScalePageLayoutView="0" workbookViewId="0" topLeftCell="A1">
      <pane xSplit="1" ySplit="5" topLeftCell="B30" activePane="bottomRight" state="frozen"/>
      <selection pane="topLeft" activeCell="A1" sqref="A1"/>
      <selection pane="topRight" activeCell="A1" sqref="A1"/>
      <selection pane="bottomLeft" activeCell="A1" sqref="A1"/>
      <selection pane="bottomRight" activeCell="B40" sqref="B40"/>
    </sheetView>
  </sheetViews>
  <sheetFormatPr defaultColWidth="9.00390625" defaultRowHeight="14.25"/>
  <cols>
    <col min="1" max="1" width="31.625" style="0" customWidth="1"/>
    <col min="2" max="2" width="10.75390625" style="0" customWidth="1"/>
    <col min="3" max="3" width="10.375" style="0" customWidth="1"/>
    <col min="4" max="4" width="9.50390625" style="0" customWidth="1"/>
    <col min="5" max="5" width="10.375" style="0" customWidth="1"/>
    <col min="6" max="6" width="11.50390625" style="0" bestFit="1" customWidth="1"/>
  </cols>
  <sheetData>
    <row r="1" spans="1:5" s="9" customFormat="1" ht="14.25">
      <c r="A1" s="11" t="s">
        <v>140</v>
      </c>
      <c r="B1" s="12"/>
      <c r="C1" s="12"/>
      <c r="D1" s="13"/>
      <c r="E1" s="12"/>
    </row>
    <row r="2" spans="1:5" ht="25.5" customHeight="1">
      <c r="A2" s="548" t="s">
        <v>141</v>
      </c>
      <c r="B2" s="548"/>
      <c r="C2" s="548"/>
      <c r="D2" s="548"/>
      <c r="E2" s="548"/>
    </row>
    <row r="3" spans="1:5" s="10" customFormat="1" ht="18" customHeight="1">
      <c r="A3" s="15"/>
      <c r="B3" s="15"/>
      <c r="C3" s="89"/>
      <c r="D3" s="15"/>
      <c r="E3" s="90" t="s">
        <v>3</v>
      </c>
    </row>
    <row r="4" spans="1:5" s="10" customFormat="1" ht="15.75" customHeight="1">
      <c r="A4" s="541" t="s">
        <v>129</v>
      </c>
      <c r="B4" s="543" t="s">
        <v>142</v>
      </c>
      <c r="C4" s="533" t="s">
        <v>143</v>
      </c>
      <c r="D4" s="543" t="s">
        <v>62</v>
      </c>
      <c r="E4" s="543" t="s">
        <v>132</v>
      </c>
    </row>
    <row r="5" spans="1:5" s="10" customFormat="1" ht="25.5" customHeight="1">
      <c r="A5" s="542"/>
      <c r="B5" s="544"/>
      <c r="C5" s="534"/>
      <c r="D5" s="544"/>
      <c r="E5" s="544"/>
    </row>
    <row r="6" spans="1:5" s="71" customFormat="1" ht="17.25" customHeight="1">
      <c r="A6" s="83" t="s">
        <v>11</v>
      </c>
      <c r="B6" s="91">
        <f>SUM(B7:B24)</f>
        <v>171011</v>
      </c>
      <c r="C6" s="91">
        <f>SUM(C7:C24)</f>
        <v>188867</v>
      </c>
      <c r="D6" s="91">
        <f>SUM(D7:D24)</f>
        <v>17856</v>
      </c>
      <c r="E6" s="92">
        <f>D6/B6*100</f>
        <v>10.441433591991158</v>
      </c>
    </row>
    <row r="7" spans="1:5" s="71" customFormat="1" ht="17.25" customHeight="1">
      <c r="A7" s="83" t="s">
        <v>12</v>
      </c>
      <c r="B7" s="93">
        <f>'表4 '!C7</f>
        <v>19528</v>
      </c>
      <c r="C7" s="93">
        <v>20880</v>
      </c>
      <c r="D7" s="94">
        <f aca="true" t="shared" si="0" ref="D7:D24">C7-B7</f>
        <v>1352</v>
      </c>
      <c r="E7" s="92">
        <f>D7/B7*100</f>
        <v>6.923392052437525</v>
      </c>
    </row>
    <row r="8" spans="1:5" s="71" customFormat="1" ht="17.25" customHeight="1">
      <c r="A8" s="83" t="s">
        <v>13</v>
      </c>
      <c r="B8" s="93">
        <f>'表4 '!C8</f>
        <v>29442</v>
      </c>
      <c r="C8" s="93">
        <v>31645</v>
      </c>
      <c r="D8" s="94">
        <f t="shared" si="0"/>
        <v>2203</v>
      </c>
      <c r="E8" s="92">
        <f>D8/B8*100</f>
        <v>7.482507981794716</v>
      </c>
    </row>
    <row r="9" spans="1:5" s="71" customFormat="1" ht="17.25" customHeight="1">
      <c r="A9" s="83" t="s">
        <v>14</v>
      </c>
      <c r="B9" s="93">
        <f>'表4 '!C9</f>
        <v>0</v>
      </c>
      <c r="C9" s="93"/>
      <c r="D9" s="94">
        <f t="shared" si="0"/>
        <v>0</v>
      </c>
      <c r="E9" s="92"/>
    </row>
    <row r="10" spans="1:5" s="71" customFormat="1" ht="17.25" customHeight="1">
      <c r="A10" s="95" t="s">
        <v>15</v>
      </c>
      <c r="B10" s="93">
        <f>'表4 '!C10</f>
        <v>15014</v>
      </c>
      <c r="C10" s="93">
        <v>16500</v>
      </c>
      <c r="D10" s="94">
        <f t="shared" si="0"/>
        <v>1486</v>
      </c>
      <c r="E10" s="92">
        <f>D10/B10*100</f>
        <v>9.897429066204875</v>
      </c>
    </row>
    <row r="11" spans="1:5" s="71" customFormat="1" ht="15.75" customHeight="1">
      <c r="A11" s="95" t="s">
        <v>16</v>
      </c>
      <c r="B11" s="93">
        <f>'表4 '!C11</f>
        <v>0</v>
      </c>
      <c r="C11" s="75"/>
      <c r="D11" s="94">
        <f t="shared" si="0"/>
        <v>0</v>
      </c>
      <c r="E11" s="92"/>
    </row>
    <row r="12" spans="1:5" s="71" customFormat="1" ht="17.25" customHeight="1">
      <c r="A12" s="95" t="s">
        <v>17</v>
      </c>
      <c r="B12" s="93">
        <f>'表4 '!C12</f>
        <v>3475</v>
      </c>
      <c r="C12" s="93">
        <v>3722</v>
      </c>
      <c r="D12" s="94">
        <f t="shared" si="0"/>
        <v>247</v>
      </c>
      <c r="E12" s="92">
        <f aca="true" t="shared" si="1" ref="E12:E21">D12/B12*100</f>
        <v>7.107913669064748</v>
      </c>
    </row>
    <row r="13" spans="1:5" s="71" customFormat="1" ht="17.25" customHeight="1">
      <c r="A13" s="95" t="s">
        <v>18</v>
      </c>
      <c r="B13" s="93">
        <f>'表4 '!C13</f>
        <v>142</v>
      </c>
      <c r="C13" s="93">
        <v>156</v>
      </c>
      <c r="D13" s="94">
        <f t="shared" si="0"/>
        <v>14</v>
      </c>
      <c r="E13" s="92">
        <f t="shared" si="1"/>
        <v>9.859154929577464</v>
      </c>
    </row>
    <row r="14" spans="1:5" s="71" customFormat="1" ht="17.25" customHeight="1">
      <c r="A14" s="95" t="s">
        <v>19</v>
      </c>
      <c r="B14" s="93">
        <f>'表4 '!C14</f>
        <v>17657</v>
      </c>
      <c r="C14" s="93">
        <v>19033</v>
      </c>
      <c r="D14" s="94">
        <f t="shared" si="0"/>
        <v>1376</v>
      </c>
      <c r="E14" s="92">
        <f t="shared" si="1"/>
        <v>7.792943308602821</v>
      </c>
    </row>
    <row r="15" spans="1:5" s="71" customFormat="1" ht="17.25" customHeight="1">
      <c r="A15" s="95" t="s">
        <v>20</v>
      </c>
      <c r="B15" s="93">
        <f>'表4 '!C15</f>
        <v>4609</v>
      </c>
      <c r="C15" s="93">
        <v>5001</v>
      </c>
      <c r="D15" s="94">
        <f t="shared" si="0"/>
        <v>392</v>
      </c>
      <c r="E15" s="92">
        <f t="shared" si="1"/>
        <v>8.505098719895855</v>
      </c>
    </row>
    <row r="16" spans="1:5" s="71" customFormat="1" ht="17.25" customHeight="1">
      <c r="A16" s="95" t="s">
        <v>21</v>
      </c>
      <c r="B16" s="93">
        <f>'表4 '!C16</f>
        <v>2992</v>
      </c>
      <c r="C16" s="93">
        <v>3278</v>
      </c>
      <c r="D16" s="94">
        <f t="shared" si="0"/>
        <v>286</v>
      </c>
      <c r="E16" s="92">
        <f t="shared" si="1"/>
        <v>9.558823529411764</v>
      </c>
    </row>
    <row r="17" spans="1:5" s="71" customFormat="1" ht="17.25" customHeight="1">
      <c r="A17" s="95" t="s">
        <v>22</v>
      </c>
      <c r="B17" s="93">
        <f>'表4 '!C17</f>
        <v>3378</v>
      </c>
      <c r="C17" s="93">
        <v>3679</v>
      </c>
      <c r="D17" s="94">
        <f t="shared" si="0"/>
        <v>301</v>
      </c>
      <c r="E17" s="92">
        <f t="shared" si="1"/>
        <v>8.910597986974542</v>
      </c>
    </row>
    <row r="18" spans="1:5" s="71" customFormat="1" ht="17.25" customHeight="1">
      <c r="A18" s="95" t="s">
        <v>23</v>
      </c>
      <c r="B18" s="93">
        <f>'表4 '!C18</f>
        <v>14839</v>
      </c>
      <c r="C18" s="93">
        <v>16442</v>
      </c>
      <c r="D18" s="94">
        <f t="shared" si="0"/>
        <v>1603</v>
      </c>
      <c r="E18" s="92">
        <f t="shared" si="1"/>
        <v>10.802614731450905</v>
      </c>
    </row>
    <row r="19" spans="1:5" s="71" customFormat="1" ht="17.25" customHeight="1">
      <c r="A19" s="95" t="s">
        <v>24</v>
      </c>
      <c r="B19" s="93">
        <f>'表4 '!C19</f>
        <v>3542</v>
      </c>
      <c r="C19" s="93">
        <v>3861</v>
      </c>
      <c r="D19" s="94">
        <f t="shared" si="0"/>
        <v>319</v>
      </c>
      <c r="E19" s="92">
        <f t="shared" si="1"/>
        <v>9.006211180124224</v>
      </c>
    </row>
    <row r="20" spans="1:5" s="71" customFormat="1" ht="17.25" customHeight="1">
      <c r="A20" s="95" t="s">
        <v>25</v>
      </c>
      <c r="B20" s="93">
        <f>'表4 '!C20</f>
        <v>951</v>
      </c>
      <c r="C20" s="93">
        <v>1141</v>
      </c>
      <c r="D20" s="94">
        <f t="shared" si="0"/>
        <v>190</v>
      </c>
      <c r="E20" s="92">
        <f t="shared" si="1"/>
        <v>19.978969505783386</v>
      </c>
    </row>
    <row r="21" spans="1:5" s="71" customFormat="1" ht="17.25" customHeight="1">
      <c r="A21" s="95" t="s">
        <v>26</v>
      </c>
      <c r="B21" s="93">
        <f>'表4 '!C21</f>
        <v>54878</v>
      </c>
      <c r="C21" s="93">
        <v>63247</v>
      </c>
      <c r="D21" s="94">
        <f t="shared" si="0"/>
        <v>8369</v>
      </c>
      <c r="E21" s="92">
        <f t="shared" si="1"/>
        <v>15.250191333503407</v>
      </c>
    </row>
    <row r="22" spans="1:5" s="71" customFormat="1" ht="17.25" customHeight="1">
      <c r="A22" s="95" t="s">
        <v>27</v>
      </c>
      <c r="B22" s="93"/>
      <c r="C22" s="93"/>
      <c r="D22" s="94">
        <f t="shared" si="0"/>
        <v>0</v>
      </c>
      <c r="E22" s="92"/>
    </row>
    <row r="23" spans="1:5" s="71" customFormat="1" ht="17.25" customHeight="1">
      <c r="A23" s="95" t="s">
        <v>28</v>
      </c>
      <c r="B23" s="93">
        <f>'表4 '!C23</f>
        <v>318</v>
      </c>
      <c r="C23" s="93">
        <v>282</v>
      </c>
      <c r="D23" s="94">
        <f t="shared" si="0"/>
        <v>-36</v>
      </c>
      <c r="E23" s="92">
        <f>D23/B23*100</f>
        <v>-11.320754716981133</v>
      </c>
    </row>
    <row r="24" spans="1:5" s="71" customFormat="1" ht="17.25" customHeight="1">
      <c r="A24" s="95" t="s">
        <v>29</v>
      </c>
      <c r="B24" s="93">
        <f>'表4 '!C24</f>
        <v>246</v>
      </c>
      <c r="C24" s="93"/>
      <c r="D24" s="94">
        <f t="shared" si="0"/>
        <v>-246</v>
      </c>
      <c r="E24" s="92"/>
    </row>
    <row r="25" spans="1:5" s="71" customFormat="1" ht="17.25" customHeight="1">
      <c r="A25" s="95" t="s">
        <v>30</v>
      </c>
      <c r="B25" s="91">
        <f>SUM(B26:B33)</f>
        <v>126595</v>
      </c>
      <c r="C25" s="94">
        <f>SUM(C26:C33)</f>
        <v>126595</v>
      </c>
      <c r="D25" s="91">
        <f>SUM(D26:D33)</f>
        <v>0</v>
      </c>
      <c r="E25" s="92">
        <f aca="true" t="shared" si="2" ref="E25:E42">D25/B25*100</f>
        <v>0</v>
      </c>
    </row>
    <row r="26" spans="1:5" s="71" customFormat="1" ht="17.25" customHeight="1">
      <c r="A26" s="95" t="s">
        <v>31</v>
      </c>
      <c r="B26" s="93">
        <f>'表4 '!C26</f>
        <v>17057</v>
      </c>
      <c r="C26" s="93">
        <f>B26</f>
        <v>17057</v>
      </c>
      <c r="D26" s="94">
        <f aca="true" t="shared" si="3" ref="D26:D43">C26-B26</f>
        <v>0</v>
      </c>
      <c r="E26" s="92">
        <f t="shared" si="2"/>
        <v>0</v>
      </c>
    </row>
    <row r="27" spans="1:5" s="71" customFormat="1" ht="17.25" customHeight="1">
      <c r="A27" s="95" t="s">
        <v>32</v>
      </c>
      <c r="B27" s="93">
        <f>'表4 '!C27</f>
        <v>34586</v>
      </c>
      <c r="C27" s="93">
        <f aca="true" t="shared" si="4" ref="C27:C33">B27</f>
        <v>34586</v>
      </c>
      <c r="D27" s="94">
        <f t="shared" si="3"/>
        <v>0</v>
      </c>
      <c r="E27" s="92">
        <f t="shared" si="2"/>
        <v>0</v>
      </c>
    </row>
    <row r="28" spans="1:5" s="71" customFormat="1" ht="17.25" customHeight="1">
      <c r="A28" s="95" t="s">
        <v>33</v>
      </c>
      <c r="B28" s="93">
        <f>'表4 '!C28</f>
        <v>37603</v>
      </c>
      <c r="C28" s="93">
        <f t="shared" si="4"/>
        <v>37603</v>
      </c>
      <c r="D28" s="94">
        <f t="shared" si="3"/>
        <v>0</v>
      </c>
      <c r="E28" s="92">
        <f t="shared" si="2"/>
        <v>0</v>
      </c>
    </row>
    <row r="29" spans="1:5" s="71" customFormat="1" ht="17.25" customHeight="1">
      <c r="A29" s="95" t="s">
        <v>34</v>
      </c>
      <c r="B29" s="93">
        <f>'表4 '!C29</f>
        <v>0</v>
      </c>
      <c r="C29" s="93">
        <f t="shared" si="4"/>
        <v>0</v>
      </c>
      <c r="D29" s="94">
        <f t="shared" si="3"/>
        <v>0</v>
      </c>
      <c r="E29" s="92"/>
    </row>
    <row r="30" spans="1:5" s="71" customFormat="1" ht="17.25" customHeight="1">
      <c r="A30" s="96" t="s">
        <v>35</v>
      </c>
      <c r="B30" s="93">
        <f>'表4 '!C30</f>
        <v>8431</v>
      </c>
      <c r="C30" s="93">
        <f t="shared" si="4"/>
        <v>8431</v>
      </c>
      <c r="D30" s="94">
        <f t="shared" si="3"/>
        <v>0</v>
      </c>
      <c r="E30" s="92">
        <f t="shared" si="2"/>
        <v>0</v>
      </c>
    </row>
    <row r="31" spans="1:5" s="71" customFormat="1" ht="17.25" customHeight="1">
      <c r="A31" s="96" t="s">
        <v>36</v>
      </c>
      <c r="B31" s="93">
        <f>'表4 '!C31</f>
        <v>0</v>
      </c>
      <c r="C31" s="93">
        <f t="shared" si="4"/>
        <v>0</v>
      </c>
      <c r="D31" s="94"/>
      <c r="E31" s="92"/>
    </row>
    <row r="32" spans="1:5" s="71" customFormat="1" ht="17.25" customHeight="1">
      <c r="A32" s="96" t="s">
        <v>37</v>
      </c>
      <c r="B32" s="93">
        <f>'表4 '!C32</f>
        <v>11770</v>
      </c>
      <c r="C32" s="93">
        <f t="shared" si="4"/>
        <v>11770</v>
      </c>
      <c r="D32" s="94">
        <f t="shared" si="3"/>
        <v>0</v>
      </c>
      <c r="E32" s="92">
        <f t="shared" si="2"/>
        <v>0</v>
      </c>
    </row>
    <row r="33" spans="1:5" s="71" customFormat="1" ht="17.25" customHeight="1">
      <c r="A33" s="95" t="s">
        <v>38</v>
      </c>
      <c r="B33" s="93">
        <f>'表4 '!C33</f>
        <v>17148</v>
      </c>
      <c r="C33" s="93">
        <f t="shared" si="4"/>
        <v>17148</v>
      </c>
      <c r="D33" s="94">
        <f t="shared" si="3"/>
        <v>0</v>
      </c>
      <c r="E33" s="92">
        <f t="shared" si="2"/>
        <v>0</v>
      </c>
    </row>
    <row r="34" spans="1:5" s="71" customFormat="1" ht="17.25" customHeight="1">
      <c r="A34" s="97" t="s">
        <v>39</v>
      </c>
      <c r="B34" s="91">
        <f>B6+B25</f>
        <v>297606</v>
      </c>
      <c r="C34" s="94">
        <f>C6+C25</f>
        <v>315462</v>
      </c>
      <c r="D34" s="91">
        <f>D6+D25</f>
        <v>17856</v>
      </c>
      <c r="E34" s="92">
        <f t="shared" si="2"/>
        <v>5.999879034696881</v>
      </c>
    </row>
    <row r="35" spans="1:5" s="71" customFormat="1" ht="17.25" customHeight="1">
      <c r="A35" s="97" t="s">
        <v>40</v>
      </c>
      <c r="B35" s="91">
        <f>SUM(B36:B43)</f>
        <v>25960.52380952381</v>
      </c>
      <c r="C35" s="91">
        <f>SUM(C36:C43)</f>
        <v>27924.476190476184</v>
      </c>
      <c r="D35" s="91">
        <f>SUM(D36:D43)</f>
        <v>1963.9523809523785</v>
      </c>
      <c r="E35" s="92">
        <f t="shared" si="2"/>
        <v>7.56514928343583</v>
      </c>
    </row>
    <row r="36" spans="1:5" s="71" customFormat="1" ht="17.25" customHeight="1">
      <c r="A36" s="98" t="s">
        <v>41</v>
      </c>
      <c r="B36" s="99">
        <f>'表4 '!C36</f>
        <v>16323.333333333334</v>
      </c>
      <c r="C36" s="99">
        <f>(C7+C8)/0.375*0.125</f>
        <v>17508.333333333332</v>
      </c>
      <c r="D36" s="94">
        <f t="shared" si="3"/>
        <v>1184.9999999999982</v>
      </c>
      <c r="E36" s="92">
        <f t="shared" si="2"/>
        <v>7.259546661221145</v>
      </c>
    </row>
    <row r="37" spans="1:5" s="71" customFormat="1" ht="17.25" customHeight="1">
      <c r="A37" s="98" t="s">
        <v>42</v>
      </c>
      <c r="B37" s="99">
        <f>'表4 '!C37</f>
        <v>0</v>
      </c>
      <c r="C37" s="99">
        <f>C9/0.375*0.125</f>
        <v>0</v>
      </c>
      <c r="D37" s="94">
        <f t="shared" si="3"/>
        <v>0</v>
      </c>
      <c r="E37" s="92"/>
    </row>
    <row r="38" spans="1:5" s="71" customFormat="1" ht="17.25" customHeight="1">
      <c r="A38" s="98" t="s">
        <v>43</v>
      </c>
      <c r="B38" s="99">
        <f>'表4 '!C38</f>
        <v>6434.5714285714275</v>
      </c>
      <c r="C38" s="99">
        <f>C10/0.28*0.12</f>
        <v>7071.42857142857</v>
      </c>
      <c r="D38" s="94">
        <f t="shared" si="3"/>
        <v>636.8571428571422</v>
      </c>
      <c r="E38" s="92">
        <f t="shared" si="2"/>
        <v>9.897429066204868</v>
      </c>
    </row>
    <row r="39" spans="1:5" s="71" customFormat="1" ht="17.25" customHeight="1">
      <c r="A39" s="98" t="s">
        <v>44</v>
      </c>
      <c r="B39" s="99">
        <f>'表4 '!C39</f>
        <v>1489.285714285714</v>
      </c>
      <c r="C39" s="99">
        <f>C12/0.28*0.12</f>
        <v>1595.1428571428569</v>
      </c>
      <c r="D39" s="94">
        <f t="shared" si="3"/>
        <v>105.85714285714289</v>
      </c>
      <c r="E39" s="92">
        <f t="shared" si="2"/>
        <v>7.107913669064751</v>
      </c>
    </row>
    <row r="40" spans="1:5" s="71" customFormat="1" ht="17.25" customHeight="1">
      <c r="A40" s="98" t="s">
        <v>45</v>
      </c>
      <c r="B40" s="99">
        <f>'表4 '!C40</f>
        <v>47.333333333333336</v>
      </c>
      <c r="C40" s="99">
        <f>C13/0.75*0.25</f>
        <v>52</v>
      </c>
      <c r="D40" s="94">
        <f t="shared" si="3"/>
        <v>4.666666666666664</v>
      </c>
      <c r="E40" s="92">
        <f t="shared" si="2"/>
        <v>9.85915492957746</v>
      </c>
    </row>
    <row r="41" spans="1:5" s="71" customFormat="1" ht="17.25" customHeight="1">
      <c r="A41" s="98" t="s">
        <v>46</v>
      </c>
      <c r="B41" s="99">
        <f>'表4 '!C41</f>
        <v>1447.7142857142858</v>
      </c>
      <c r="C41" s="99">
        <f>C17/0.7*0.3</f>
        <v>1576.7142857142858</v>
      </c>
      <c r="D41" s="94">
        <f t="shared" si="3"/>
        <v>129</v>
      </c>
      <c r="E41" s="92">
        <f t="shared" si="2"/>
        <v>8.91059798697454</v>
      </c>
    </row>
    <row r="42" spans="1:5" s="71" customFormat="1" ht="17.25" customHeight="1">
      <c r="A42" s="98" t="s">
        <v>47</v>
      </c>
      <c r="B42" s="99">
        <f>'表4 '!C42</f>
        <v>136.2857142857143</v>
      </c>
      <c r="C42" s="99">
        <f>C23/0.7*0.3</f>
        <v>120.85714285714286</v>
      </c>
      <c r="D42" s="94">
        <f t="shared" si="3"/>
        <v>-15.428571428571445</v>
      </c>
      <c r="E42" s="92">
        <f t="shared" si="2"/>
        <v>-11.320754716981142</v>
      </c>
    </row>
    <row r="43" spans="1:5" s="71" customFormat="1" ht="17.25" customHeight="1">
      <c r="A43" s="98" t="s">
        <v>48</v>
      </c>
      <c r="B43" s="99">
        <f>'表4 '!C43</f>
        <v>82</v>
      </c>
      <c r="C43" s="99"/>
      <c r="D43" s="94">
        <f t="shared" si="3"/>
        <v>-82</v>
      </c>
      <c r="E43" s="92"/>
    </row>
    <row r="44" spans="1:5" s="71" customFormat="1" ht="17.25" customHeight="1">
      <c r="A44" s="97" t="s">
        <v>49</v>
      </c>
      <c r="B44" s="91">
        <f>SUM(B45:B50)-1</f>
        <v>182783.61904761905</v>
      </c>
      <c r="C44" s="91">
        <f>SUM(C45:C50)</f>
        <v>193345.19047619044</v>
      </c>
      <c r="D44" s="91">
        <f>SUM(D45:D50)</f>
        <v>10560.571428571417</v>
      </c>
      <c r="E44" s="92">
        <f>D44/B44*100</f>
        <v>5.777635590977199</v>
      </c>
    </row>
    <row r="45" spans="1:5" s="71" customFormat="1" ht="17.25" customHeight="1">
      <c r="A45" s="98" t="s">
        <v>50</v>
      </c>
      <c r="B45" s="99">
        <f>'表4 '!C45</f>
        <v>65293.333333333336</v>
      </c>
      <c r="C45" s="99">
        <f>(C7+C8)/0.375*0.5</f>
        <v>70033.33333333333</v>
      </c>
      <c r="D45" s="94">
        <f aca="true" t="shared" si="5" ref="D45:D50">C45-B45</f>
        <v>4739.999999999993</v>
      </c>
      <c r="E45" s="92">
        <f>D45/B45*100</f>
        <v>7.259546661221145</v>
      </c>
    </row>
    <row r="46" spans="1:5" s="71" customFormat="1" ht="17.25" customHeight="1">
      <c r="A46" s="98" t="s">
        <v>51</v>
      </c>
      <c r="B46" s="99">
        <f>'表4 '!C46</f>
        <v>77544</v>
      </c>
      <c r="C46" s="94">
        <v>79979</v>
      </c>
      <c r="D46" s="94">
        <f t="shared" si="5"/>
        <v>2435</v>
      </c>
      <c r="E46" s="92">
        <f>D46/B46*100</f>
        <v>3.140152687506448</v>
      </c>
    </row>
    <row r="47" spans="1:5" s="71" customFormat="1" ht="17.25" customHeight="1">
      <c r="A47" s="100" t="s">
        <v>52</v>
      </c>
      <c r="B47" s="99">
        <f>'表4 '!C47</f>
        <v>32172.857142857138</v>
      </c>
      <c r="C47" s="99">
        <f>C10/0.28*0.6</f>
        <v>35357.14285714285</v>
      </c>
      <c r="D47" s="94">
        <f t="shared" si="5"/>
        <v>3184.28571428571</v>
      </c>
      <c r="E47" s="92">
        <f>D47/B47*100</f>
        <v>9.897429066204865</v>
      </c>
    </row>
    <row r="48" spans="1:5" s="71" customFormat="1" ht="17.25" customHeight="1">
      <c r="A48" s="100" t="s">
        <v>53</v>
      </c>
      <c r="B48" s="99">
        <f>'表4 '!C48</f>
        <v>7446.428571428571</v>
      </c>
      <c r="C48" s="99">
        <f>C12/0.28*0.6</f>
        <v>7975.714285714284</v>
      </c>
      <c r="D48" s="94">
        <f t="shared" si="5"/>
        <v>529.2857142857138</v>
      </c>
      <c r="E48" s="92">
        <f>D48/B48*100</f>
        <v>7.107913669064741</v>
      </c>
    </row>
    <row r="49" spans="1:5" s="71" customFormat="1" ht="17.25" customHeight="1">
      <c r="A49" s="100" t="s">
        <v>54</v>
      </c>
      <c r="B49" s="99">
        <f>'表4 '!C49</f>
        <v>0</v>
      </c>
      <c r="C49" s="99">
        <f>C9/0.375*0.5</f>
        <v>0</v>
      </c>
      <c r="D49" s="94">
        <f t="shared" si="5"/>
        <v>0</v>
      </c>
      <c r="E49" s="92"/>
    </row>
    <row r="50" spans="1:5" s="71" customFormat="1" ht="17.25" customHeight="1">
      <c r="A50" s="98" t="s">
        <v>55</v>
      </c>
      <c r="B50" s="99">
        <f>'表4 '!C50</f>
        <v>328</v>
      </c>
      <c r="C50" s="99"/>
      <c r="D50" s="94">
        <f t="shared" si="5"/>
        <v>-328</v>
      </c>
      <c r="E50" s="92"/>
    </row>
    <row r="51" spans="1:5" ht="14.25">
      <c r="A51" s="101" t="s">
        <v>56</v>
      </c>
      <c r="B51" s="91">
        <f>B34+B35+B44</f>
        <v>506350.14285714284</v>
      </c>
      <c r="C51" s="94">
        <f>C35+C44+C34</f>
        <v>536731.6666666666</v>
      </c>
      <c r="D51" s="94">
        <f>D35+D34+D44</f>
        <v>30380.523809523795</v>
      </c>
      <c r="E51" s="92">
        <f>D51/B51*100</f>
        <v>5.999904263499949</v>
      </c>
    </row>
  </sheetData>
  <sheetProtection/>
  <mergeCells count="6">
    <mergeCell ref="A2:E2"/>
    <mergeCell ref="A4:A5"/>
    <mergeCell ref="B4:B5"/>
    <mergeCell ref="C4:C5"/>
    <mergeCell ref="D4:D5"/>
    <mergeCell ref="E4:E5"/>
  </mergeCells>
  <printOptions horizontalCentered="1"/>
  <pageMargins left="0.87" right="0.75" top="0.31" bottom="0.16" header="0.16" footer="0.08"/>
  <pageSetup horizontalDpi="600" verticalDpi="600" orientation="portrait" paperSize="9" scale="85"/>
  <headerFooter alignWithMargins="0">
    <oddFooter xml:space="preserve">&amp;L &amp;C 9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湖南邵阳市财政局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jjl</dc:creator>
  <cp:keywords/>
  <dc:description/>
  <cp:lastModifiedBy>谢廷 10.105.98.139</cp:lastModifiedBy>
  <cp:lastPrinted>2020-01-17T08:10:47Z</cp:lastPrinted>
  <dcterms:created xsi:type="dcterms:W3CDTF">2005-02-16T08:30:50Z</dcterms:created>
  <dcterms:modified xsi:type="dcterms:W3CDTF">2020-01-20T04:00:28Z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